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Ex1.xml" ContentType="application/vnd.ms-office.chartex+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https://cranfieldtrust-my.sharepoint.com/personal/laura_cadd_cranfieldtrust_org/Documents/Communications, Marketing and Insight/Fundraising/Govn funding/MOJ RASASF/"/>
    </mc:Choice>
  </mc:AlternateContent>
  <xr:revisionPtr revIDLastSave="0" documentId="8_{3630B536-AF7A-2F4E-8285-8964EDCD6F8D}" xr6:coauthVersionLast="47" xr6:coauthVersionMax="47" xr10:uidLastSave="{00000000-0000-0000-0000-000000000000}"/>
  <bookViews>
    <workbookView xWindow="0" yWindow="680" windowWidth="28800" windowHeight="15840" activeTab="5" xr2:uid="{00000000-000D-0000-FFFF-FFFF00000000}"/>
  </bookViews>
  <sheets>
    <sheet name="Profit and Loss" sheetId="1" r:id="rId1"/>
    <sheet name="Profit and Loss (2)" sheetId="2" r:id="rId2"/>
    <sheet name="Profit and loss (3)" sheetId="3" r:id="rId3"/>
    <sheet name="Budget Vs Actuals" sheetId="6" r:id="rId4"/>
    <sheet name="Balance Sheet" sheetId="5" r:id="rId5"/>
    <sheet name="The one pager" sheetId="7" r:id="rId6"/>
    <sheet name="Sheet3" sheetId="8" state="hidden" r:id="rId7"/>
  </sheets>
  <definedNames>
    <definedName name="_xlchart.v1.0" hidden="1">Sheet3!$L$4:$L$8</definedName>
    <definedName name="_xlchart.v1.1" hidden="1">Sheet3!$M$4:$M$8</definedName>
    <definedName name="_xlnm.Print_Area" localSheetId="5">'The one pager'!$C$2:$Y$38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X31" i="7" l="1"/>
  <c r="V31" i="7"/>
  <c r="M9" i="8"/>
  <c r="I10" i="8"/>
  <c r="L12" i="7"/>
  <c r="W50" i="6"/>
  <c r="W49" i="6"/>
  <c r="W48" i="6"/>
  <c r="W47" i="6"/>
  <c r="W46" i="6"/>
  <c r="W45" i="6"/>
  <c r="W44" i="6"/>
  <c r="W43" i="6"/>
  <c r="Y43" i="6" s="1"/>
  <c r="W42" i="6"/>
  <c r="W41" i="6"/>
  <c r="W40" i="6"/>
  <c r="W39" i="6"/>
  <c r="W38" i="6"/>
  <c r="W37" i="6"/>
  <c r="W36" i="6"/>
  <c r="W35" i="6"/>
  <c r="Y35" i="6" s="1"/>
  <c r="W34" i="6"/>
  <c r="W33" i="6"/>
  <c r="W32" i="6"/>
  <c r="W31" i="6"/>
  <c r="W30" i="6"/>
  <c r="W29" i="6"/>
  <c r="W26" i="6"/>
  <c r="W25" i="6"/>
  <c r="Y25" i="6" s="1"/>
  <c r="W24" i="6"/>
  <c r="W17" i="6"/>
  <c r="W16" i="6"/>
  <c r="W15" i="6"/>
  <c r="W11" i="6"/>
  <c r="W10" i="6"/>
  <c r="Y10" i="6" s="1"/>
  <c r="W9" i="6"/>
  <c r="W8" i="6"/>
  <c r="Y8" i="6" s="1"/>
  <c r="W7" i="6"/>
  <c r="Y33" i="6"/>
  <c r="Y24" i="6"/>
  <c r="X50" i="6"/>
  <c r="Y50" i="6" s="1"/>
  <c r="X49" i="6"/>
  <c r="X48" i="6"/>
  <c r="Y48" i="6" s="1"/>
  <c r="X47" i="6"/>
  <c r="Y47" i="6" s="1"/>
  <c r="X46" i="6"/>
  <c r="Y46" i="6" s="1"/>
  <c r="X45" i="6"/>
  <c r="X44" i="6"/>
  <c r="X43" i="6"/>
  <c r="X42" i="6"/>
  <c r="Y42" i="6" s="1"/>
  <c r="X41" i="6"/>
  <c r="X40" i="6"/>
  <c r="Y40" i="6" s="1"/>
  <c r="X39" i="6"/>
  <c r="Y39" i="6" s="1"/>
  <c r="X38" i="6"/>
  <c r="Y38" i="6" s="1"/>
  <c r="X37" i="6"/>
  <c r="X36" i="6"/>
  <c r="X35" i="6"/>
  <c r="X34" i="6"/>
  <c r="X33" i="6"/>
  <c r="X32" i="6"/>
  <c r="X31" i="6"/>
  <c r="Y31" i="6" s="1"/>
  <c r="X30" i="6"/>
  <c r="Y30" i="6" s="1"/>
  <c r="X29" i="6"/>
  <c r="X26" i="6"/>
  <c r="X25" i="6"/>
  <c r="X24" i="6"/>
  <c r="X17" i="6"/>
  <c r="Y17" i="6" s="1"/>
  <c r="X16" i="6"/>
  <c r="Y16" i="6" s="1"/>
  <c r="X15" i="6"/>
  <c r="X18" i="6" s="1"/>
  <c r="Q13" i="7" s="1"/>
  <c r="X11" i="6"/>
  <c r="X10" i="6"/>
  <c r="X9" i="6"/>
  <c r="X8" i="6"/>
  <c r="X7" i="6"/>
  <c r="U51" i="6"/>
  <c r="M15" i="7" s="1"/>
  <c r="V50" i="6"/>
  <c r="V49" i="6"/>
  <c r="V48" i="6"/>
  <c r="V47" i="6"/>
  <c r="V46" i="6"/>
  <c r="V45" i="6"/>
  <c r="V44" i="6"/>
  <c r="V43" i="6"/>
  <c r="V42" i="6"/>
  <c r="V41" i="6"/>
  <c r="V40" i="6"/>
  <c r="V39" i="6"/>
  <c r="V38" i="6"/>
  <c r="V37" i="6"/>
  <c r="V36" i="6"/>
  <c r="V35" i="6"/>
  <c r="V34" i="6"/>
  <c r="V33" i="6"/>
  <c r="V32" i="6"/>
  <c r="V31" i="6"/>
  <c r="V30" i="6"/>
  <c r="V29" i="6"/>
  <c r="U27" i="6"/>
  <c r="M14" i="7" s="1"/>
  <c r="V26" i="6"/>
  <c r="V25" i="6"/>
  <c r="V24" i="6"/>
  <c r="U18" i="6"/>
  <c r="M13" i="7" s="1"/>
  <c r="V17" i="6"/>
  <c r="V16" i="6"/>
  <c r="V15" i="6"/>
  <c r="U12" i="6"/>
  <c r="M12" i="7" s="1"/>
  <c r="V11" i="6"/>
  <c r="V10" i="6"/>
  <c r="V9" i="6"/>
  <c r="V8" i="6"/>
  <c r="V7" i="6"/>
  <c r="R51" i="6"/>
  <c r="S50" i="6"/>
  <c r="S49" i="6"/>
  <c r="S48" i="6"/>
  <c r="S47" i="6"/>
  <c r="S46" i="6"/>
  <c r="S45" i="6"/>
  <c r="S44" i="6"/>
  <c r="S43" i="6"/>
  <c r="S42" i="6"/>
  <c r="S41" i="6"/>
  <c r="S40" i="6"/>
  <c r="S39" i="6"/>
  <c r="S38" i="6"/>
  <c r="S37" i="6"/>
  <c r="S36" i="6"/>
  <c r="S35" i="6"/>
  <c r="S34" i="6"/>
  <c r="S33" i="6"/>
  <c r="S32" i="6"/>
  <c r="S31" i="6"/>
  <c r="S30" i="6"/>
  <c r="S29" i="6"/>
  <c r="R27" i="6"/>
  <c r="S26" i="6"/>
  <c r="S25" i="6"/>
  <c r="S24" i="6"/>
  <c r="R18" i="6"/>
  <c r="S17" i="6"/>
  <c r="S16" i="6"/>
  <c r="S15" i="6"/>
  <c r="S18" i="6" s="1"/>
  <c r="R12" i="6"/>
  <c r="S11" i="6"/>
  <c r="S10" i="6"/>
  <c r="S9" i="6"/>
  <c r="S8" i="6"/>
  <c r="S7" i="6"/>
  <c r="O51" i="6"/>
  <c r="P50" i="6"/>
  <c r="P49" i="6"/>
  <c r="P48" i="6"/>
  <c r="P47" i="6"/>
  <c r="P46" i="6"/>
  <c r="P45" i="6"/>
  <c r="P44" i="6"/>
  <c r="P43" i="6"/>
  <c r="P42" i="6"/>
  <c r="P41" i="6"/>
  <c r="P40" i="6"/>
  <c r="P39" i="6"/>
  <c r="P38" i="6"/>
  <c r="P37" i="6"/>
  <c r="P36" i="6"/>
  <c r="P35" i="6"/>
  <c r="P34" i="6"/>
  <c r="P33" i="6"/>
  <c r="P32" i="6"/>
  <c r="P31" i="6"/>
  <c r="P30" i="6"/>
  <c r="P29" i="6"/>
  <c r="O27" i="6"/>
  <c r="P26" i="6"/>
  <c r="P25" i="6"/>
  <c r="P24" i="6"/>
  <c r="O18" i="6"/>
  <c r="P17" i="6"/>
  <c r="P16" i="6"/>
  <c r="P15" i="6"/>
  <c r="P18" i="6" s="1"/>
  <c r="O12" i="6"/>
  <c r="O20" i="6" s="1"/>
  <c r="P11" i="6"/>
  <c r="P10" i="6"/>
  <c r="P9" i="6"/>
  <c r="P8" i="6"/>
  <c r="P7" i="6"/>
  <c r="L51" i="6"/>
  <c r="M50" i="6"/>
  <c r="M49" i="6"/>
  <c r="M48" i="6"/>
  <c r="M47" i="6"/>
  <c r="M46" i="6"/>
  <c r="M45" i="6"/>
  <c r="M44" i="6"/>
  <c r="M43" i="6"/>
  <c r="M42" i="6"/>
  <c r="M41" i="6"/>
  <c r="M40" i="6"/>
  <c r="M39" i="6"/>
  <c r="M38" i="6"/>
  <c r="M37" i="6"/>
  <c r="M36" i="6"/>
  <c r="M35" i="6"/>
  <c r="M34" i="6"/>
  <c r="M33" i="6"/>
  <c r="M32" i="6"/>
  <c r="M31" i="6"/>
  <c r="M30" i="6"/>
  <c r="M29" i="6"/>
  <c r="L27" i="6"/>
  <c r="M26" i="6"/>
  <c r="M25" i="6"/>
  <c r="M24" i="6"/>
  <c r="M27" i="6" s="1"/>
  <c r="L18" i="6"/>
  <c r="L20" i="6" s="1"/>
  <c r="L53" i="6" s="1"/>
  <c r="M17" i="6"/>
  <c r="M16" i="6"/>
  <c r="M15" i="6"/>
  <c r="L12" i="6"/>
  <c r="M11" i="6"/>
  <c r="M10" i="6"/>
  <c r="M9" i="6"/>
  <c r="M8" i="6"/>
  <c r="M7" i="6"/>
  <c r="I51" i="6"/>
  <c r="J50" i="6"/>
  <c r="J49" i="6"/>
  <c r="J48" i="6"/>
  <c r="J47" i="6"/>
  <c r="J46" i="6"/>
  <c r="J45" i="6"/>
  <c r="J44" i="6"/>
  <c r="J43" i="6"/>
  <c r="J42" i="6"/>
  <c r="J41" i="6"/>
  <c r="J40" i="6"/>
  <c r="J39" i="6"/>
  <c r="J38" i="6"/>
  <c r="J37" i="6"/>
  <c r="J36" i="6"/>
  <c r="J35" i="6"/>
  <c r="J34" i="6"/>
  <c r="J33" i="6"/>
  <c r="J32" i="6"/>
  <c r="J31" i="6"/>
  <c r="J30" i="6"/>
  <c r="J29" i="6"/>
  <c r="J27" i="6"/>
  <c r="I27" i="6"/>
  <c r="J26" i="6"/>
  <c r="J25" i="6"/>
  <c r="J24" i="6"/>
  <c r="I18" i="6"/>
  <c r="I20" i="6" s="1"/>
  <c r="J17" i="6"/>
  <c r="J16" i="6"/>
  <c r="J15" i="6"/>
  <c r="I12" i="6"/>
  <c r="J11" i="6"/>
  <c r="J10" i="6"/>
  <c r="J9" i="6"/>
  <c r="J8" i="6"/>
  <c r="J7" i="6"/>
  <c r="F51" i="6"/>
  <c r="G50" i="6"/>
  <c r="G49" i="6"/>
  <c r="G48" i="6"/>
  <c r="G47" i="6"/>
  <c r="G46" i="6"/>
  <c r="G45" i="6"/>
  <c r="G44" i="6"/>
  <c r="G43" i="6"/>
  <c r="G42" i="6"/>
  <c r="G41" i="6"/>
  <c r="G40" i="6"/>
  <c r="G39" i="6"/>
  <c r="G38" i="6"/>
  <c r="G37" i="6"/>
  <c r="G36" i="6"/>
  <c r="G35" i="6"/>
  <c r="G34" i="6"/>
  <c r="G33" i="6"/>
  <c r="G32" i="6"/>
  <c r="G31" i="6"/>
  <c r="G30" i="6"/>
  <c r="G29" i="6"/>
  <c r="F27" i="6"/>
  <c r="G26" i="6"/>
  <c r="G25" i="6"/>
  <c r="G24" i="6"/>
  <c r="F18" i="6"/>
  <c r="G17" i="6"/>
  <c r="G16" i="6"/>
  <c r="G15" i="6"/>
  <c r="G18" i="6" s="1"/>
  <c r="F12" i="6"/>
  <c r="G11" i="6"/>
  <c r="G10" i="6"/>
  <c r="G9" i="6"/>
  <c r="G8" i="6"/>
  <c r="G7" i="6"/>
  <c r="E12" i="6"/>
  <c r="E18" i="6"/>
  <c r="E20" i="6"/>
  <c r="E27" i="6"/>
  <c r="E51" i="6"/>
  <c r="H12" i="6"/>
  <c r="H18" i="6"/>
  <c r="H27" i="6"/>
  <c r="H51" i="6"/>
  <c r="K12" i="6"/>
  <c r="K18" i="6"/>
  <c r="K27" i="6"/>
  <c r="K51" i="6"/>
  <c r="N12" i="6"/>
  <c r="N18" i="6"/>
  <c r="N20" i="6"/>
  <c r="N27" i="6"/>
  <c r="N51" i="6"/>
  <c r="Q12" i="6"/>
  <c r="Q18" i="6"/>
  <c r="Q27" i="6"/>
  <c r="Q51" i="6"/>
  <c r="T12" i="6"/>
  <c r="T18" i="6"/>
  <c r="L13" i="7" s="1"/>
  <c r="T27" i="6"/>
  <c r="L14" i="7" s="1"/>
  <c r="T51" i="6"/>
  <c r="L15" i="7" s="1"/>
  <c r="D50" i="6"/>
  <c r="D49" i="6"/>
  <c r="D48" i="6"/>
  <c r="D47" i="6"/>
  <c r="D46" i="6"/>
  <c r="D45" i="6"/>
  <c r="D44" i="6"/>
  <c r="D43" i="6"/>
  <c r="D42" i="6"/>
  <c r="D41" i="6"/>
  <c r="D40" i="6"/>
  <c r="D39" i="6"/>
  <c r="D38" i="6"/>
  <c r="D37" i="6"/>
  <c r="D36" i="6"/>
  <c r="D35" i="6"/>
  <c r="D34" i="6"/>
  <c r="D33" i="6"/>
  <c r="D32" i="6"/>
  <c r="D31" i="6"/>
  <c r="D30" i="6"/>
  <c r="D29" i="6"/>
  <c r="D26" i="6"/>
  <c r="D25" i="6"/>
  <c r="D24" i="6"/>
  <c r="D27" i="6" s="1"/>
  <c r="D16" i="6"/>
  <c r="D17" i="6"/>
  <c r="C27" i="6"/>
  <c r="C18" i="6"/>
  <c r="C12" i="6"/>
  <c r="D15" i="6"/>
  <c r="D11" i="6"/>
  <c r="D10" i="6"/>
  <c r="D9" i="6"/>
  <c r="D8" i="6"/>
  <c r="D7" i="6"/>
  <c r="C51" i="6"/>
  <c r="B51" i="6"/>
  <c r="B27" i="6"/>
  <c r="B18" i="6"/>
  <c r="B12" i="6"/>
  <c r="C52" i="5"/>
  <c r="D52" i="5"/>
  <c r="B52" i="5"/>
  <c r="C40" i="5"/>
  <c r="C44" i="5" s="1"/>
  <c r="C45" i="5" s="1"/>
  <c r="D40" i="5"/>
  <c r="D44" i="5" s="1"/>
  <c r="D45" i="5" s="1"/>
  <c r="B40" i="5"/>
  <c r="B44" i="5" s="1"/>
  <c r="B45" i="5" s="1"/>
  <c r="C30" i="5"/>
  <c r="D30" i="5"/>
  <c r="B30" i="5"/>
  <c r="B25" i="5"/>
  <c r="C20" i="5"/>
  <c r="D20" i="5"/>
  <c r="B20" i="5"/>
  <c r="C15" i="5"/>
  <c r="C17" i="5" s="1"/>
  <c r="D15" i="5"/>
  <c r="D17" i="5" s="1"/>
  <c r="B15" i="5"/>
  <c r="B17" i="5" s="1"/>
  <c r="C10" i="5"/>
  <c r="C11" i="5" s="1"/>
  <c r="D10" i="5"/>
  <c r="D11" i="5" s="1"/>
  <c r="B10" i="5"/>
  <c r="B11" i="5" s="1"/>
  <c r="J12" i="3"/>
  <c r="J20" i="3" s="1"/>
  <c r="J27" i="3"/>
  <c r="J51" i="3"/>
  <c r="H51" i="3"/>
  <c r="G51" i="3"/>
  <c r="F51" i="3"/>
  <c r="E51" i="3"/>
  <c r="D51" i="3"/>
  <c r="C51" i="3"/>
  <c r="C12" i="3"/>
  <c r="C20" i="3" s="1"/>
  <c r="D12" i="3"/>
  <c r="D20" i="3" s="1"/>
  <c r="E12" i="3"/>
  <c r="F12" i="3"/>
  <c r="G12" i="3"/>
  <c r="H12" i="3"/>
  <c r="C18" i="3"/>
  <c r="D18" i="3"/>
  <c r="E18" i="3"/>
  <c r="F18" i="3"/>
  <c r="G18" i="3"/>
  <c r="H18" i="3"/>
  <c r="C27" i="3"/>
  <c r="D27" i="3"/>
  <c r="E27" i="3"/>
  <c r="F27" i="3"/>
  <c r="G27" i="3"/>
  <c r="H27" i="3"/>
  <c r="B51" i="3"/>
  <c r="B27" i="3"/>
  <c r="B18" i="3"/>
  <c r="B12" i="3"/>
  <c r="B50" i="2"/>
  <c r="B27" i="2"/>
  <c r="B18" i="2"/>
  <c r="B12" i="2"/>
  <c r="B47" i="1"/>
  <c r="B24" i="1"/>
  <c r="B17" i="1"/>
  <c r="B12" i="1"/>
  <c r="X12" i="6" l="1"/>
  <c r="X27" i="6"/>
  <c r="Q14" i="7" s="1"/>
  <c r="Y36" i="6"/>
  <c r="Y44" i="6"/>
  <c r="Y15" i="6"/>
  <c r="D12" i="6"/>
  <c r="H20" i="6"/>
  <c r="H53" i="6" s="1"/>
  <c r="P51" i="6"/>
  <c r="S51" i="6"/>
  <c r="V12" i="6"/>
  <c r="N12" i="7" s="1"/>
  <c r="Y29" i="6"/>
  <c r="Y37" i="6"/>
  <c r="Y45" i="6"/>
  <c r="Y11" i="6"/>
  <c r="W18" i="6"/>
  <c r="P13" i="7" s="1"/>
  <c r="D18" i="6"/>
  <c r="V27" i="6"/>
  <c r="N14" i="7" s="1"/>
  <c r="Y41" i="6"/>
  <c r="Y49" i="6"/>
  <c r="C53" i="3"/>
  <c r="E20" i="3"/>
  <c r="X51" i="6"/>
  <c r="R20" i="6"/>
  <c r="S20" i="6" s="1"/>
  <c r="S12" i="6"/>
  <c r="S27" i="6"/>
  <c r="U20" i="6"/>
  <c r="Y32" i="6"/>
  <c r="E53" i="6"/>
  <c r="Y9" i="6"/>
  <c r="J12" i="6"/>
  <c r="F20" i="6"/>
  <c r="G20" i="6" s="1"/>
  <c r="G51" i="6"/>
  <c r="G12" i="6"/>
  <c r="W27" i="6"/>
  <c r="P14" i="7" s="1"/>
  <c r="J18" i="6"/>
  <c r="G27" i="6"/>
  <c r="J51" i="6"/>
  <c r="V18" i="6"/>
  <c r="N13" i="7" s="1"/>
  <c r="Y7" i="6"/>
  <c r="Y12" i="6" s="1"/>
  <c r="R12" i="7" s="1"/>
  <c r="W51" i="6"/>
  <c r="P15" i="7" s="1"/>
  <c r="B18" i="1"/>
  <c r="B48" i="1" s="1"/>
  <c r="V51" i="6"/>
  <c r="N15" i="7" s="1"/>
  <c r="M51" i="6"/>
  <c r="Y34" i="6"/>
  <c r="Y26" i="6"/>
  <c r="Y27" i="6" s="1"/>
  <c r="R14" i="7" s="1"/>
  <c r="P27" i="6"/>
  <c r="N53" i="6"/>
  <c r="Y18" i="6"/>
  <c r="R13" i="7" s="1"/>
  <c r="W12" i="6"/>
  <c r="M18" i="6"/>
  <c r="T20" i="6"/>
  <c r="T53" i="6" s="1"/>
  <c r="L16" i="7" s="1"/>
  <c r="Q20" i="6"/>
  <c r="Q53" i="6" s="1"/>
  <c r="K20" i="6"/>
  <c r="K53" i="6" s="1"/>
  <c r="P12" i="6"/>
  <c r="M12" i="6"/>
  <c r="I53" i="6"/>
  <c r="O53" i="6"/>
  <c r="P20" i="6"/>
  <c r="R53" i="6"/>
  <c r="U53" i="6"/>
  <c r="M16" i="7" s="1"/>
  <c r="D51" i="6"/>
  <c r="B20" i="6"/>
  <c r="B53" i="6" s="1"/>
  <c r="C20" i="6"/>
  <c r="F20" i="3"/>
  <c r="F53" i="3" s="1"/>
  <c r="B20" i="3"/>
  <c r="B53" i="3" s="1"/>
  <c r="C26" i="5"/>
  <c r="C46" i="5" s="1"/>
  <c r="D26" i="5"/>
  <c r="D46" i="5" s="1"/>
  <c r="B26" i="5"/>
  <c r="B46" i="5" s="1"/>
  <c r="J53" i="3"/>
  <c r="H20" i="3"/>
  <c r="H53" i="3" s="1"/>
  <c r="G20" i="3"/>
  <c r="G53" i="3" s="1"/>
  <c r="D53" i="3"/>
  <c r="E53" i="3"/>
  <c r="B20" i="2"/>
  <c r="B52" i="2" s="1"/>
  <c r="X53" i="6" l="1"/>
  <c r="Q16" i="7" s="1"/>
  <c r="Q15" i="7"/>
  <c r="F53" i="6"/>
  <c r="G53" i="6"/>
  <c r="Y51" i="6"/>
  <c r="R15" i="7" s="1"/>
  <c r="W20" i="6"/>
  <c r="P12" i="7"/>
  <c r="V20" i="6"/>
  <c r="V53" i="6" s="1"/>
  <c r="N16" i="7" s="1"/>
  <c r="J20" i="6"/>
  <c r="J53" i="6" s="1"/>
  <c r="X20" i="6"/>
  <c r="Q12" i="7"/>
  <c r="S53" i="6"/>
  <c r="D20" i="6"/>
  <c r="D53" i="6" s="1"/>
  <c r="C53" i="6"/>
  <c r="P53" i="6"/>
  <c r="Y20" i="6"/>
  <c r="Y53" i="6" s="1"/>
  <c r="R16" i="7" s="1"/>
  <c r="W53" i="6"/>
  <c r="P16" i="7" s="1"/>
  <c r="M20" i="6"/>
  <c r="M5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Stuart Walker</author>
  </authors>
  <commentList>
    <comment ref="A1" authorId="0" shapeId="0" xr:uid="{F8855180-B5C8-494E-96D7-0947FED498C8}">
      <text>
        <r>
          <rPr>
            <b/>
            <sz val="9"/>
            <color indexed="81"/>
            <rFont val="Tahoma"/>
            <family val="2"/>
          </rPr>
          <t>Stuart Walker:</t>
        </r>
        <r>
          <rPr>
            <sz val="9"/>
            <color indexed="81"/>
            <rFont val="Tahoma"/>
            <family val="2"/>
          </rPr>
          <t xml:space="preserve">
Click the little 1 or 2 in the top corner to expand and contract the groups
</t>
        </r>
      </text>
    </comment>
  </commentList>
</comments>
</file>

<file path=xl/sharedStrings.xml><?xml version="1.0" encoding="utf-8"?>
<sst xmlns="http://schemas.openxmlformats.org/spreadsheetml/2006/main" count="359" uniqueCount="181">
  <si>
    <t>Total</t>
  </si>
  <si>
    <t>Income</t>
  </si>
  <si>
    <t xml:space="preserve">   5100 Sales - Agencies</t>
  </si>
  <si>
    <t xml:space="preserve">   5899 Service/Fee Income</t>
  </si>
  <si>
    <t>Total Income</t>
  </si>
  <si>
    <t>Cost of Sales</t>
  </si>
  <si>
    <t xml:space="preserve">   6100 Mileage</t>
  </si>
  <si>
    <t xml:space="preserve">   6200 Typing and transcription</t>
  </si>
  <si>
    <t xml:space="preserve">   6300 Billable expense cost</t>
  </si>
  <si>
    <t>Total Cost of Sales</t>
  </si>
  <si>
    <t>Gross Profit</t>
  </si>
  <si>
    <t>Expenses</t>
  </si>
  <si>
    <t xml:space="preserve">   6500 Payroll Expenses</t>
  </si>
  <si>
    <t xml:space="preserve">      6510 Wages</t>
  </si>
  <si>
    <t xml:space="preserve">      6511 Taxes</t>
  </si>
  <si>
    <t xml:space="preserve">      6515 Pension</t>
  </si>
  <si>
    <t xml:space="preserve">   Total 6500 Payroll Expenses</t>
  </si>
  <si>
    <t xml:space="preserve">   6520 Employer's NI contributions</t>
  </si>
  <si>
    <t xml:space="preserve">   6525 Staff life Insurance</t>
  </si>
  <si>
    <t xml:space="preserve">   6590 Staff Welfare</t>
  </si>
  <si>
    <t xml:space="preserve">   6600 Staff Training</t>
  </si>
  <si>
    <t xml:space="preserve">   7000 Advertising</t>
  </si>
  <si>
    <t xml:space="preserve">   7020 Marketing</t>
  </si>
  <si>
    <t xml:space="preserve">   7050 Bank charges</t>
  </si>
  <si>
    <t xml:space="preserve">   7051 GoCardless Fees</t>
  </si>
  <si>
    <t xml:space="preserve">   7052 PayPal Fees</t>
  </si>
  <si>
    <t xml:space="preserve">   7100 Computer running costs</t>
  </si>
  <si>
    <t xml:space="preserve">   7110 Software &amp; Internet costs</t>
  </si>
  <si>
    <t xml:space="preserve">   7500 Insurance</t>
  </si>
  <si>
    <t xml:space="preserve">   7650 Motor running expenses</t>
  </si>
  <si>
    <t xml:space="preserve">   7700 Office expenses, repairs &amp; maintenance</t>
  </si>
  <si>
    <t xml:space="preserve">   7750 Printing, postage and stationery</t>
  </si>
  <si>
    <t xml:space="preserve">   7900 Repairs and maintenance</t>
  </si>
  <si>
    <t xml:space="preserve">   7950 Subscriptions</t>
  </si>
  <si>
    <t xml:space="preserve">   8050 Telephone</t>
  </si>
  <si>
    <t xml:space="preserve">   8100 Travelling expenses</t>
  </si>
  <si>
    <t xml:space="preserve">   8110 Meals and entertainment</t>
  </si>
  <si>
    <t xml:space="preserve">   9601 Interest paid</t>
  </si>
  <si>
    <t xml:space="preserve">   Pension-1</t>
  </si>
  <si>
    <t>Total Expenses</t>
  </si>
  <si>
    <t>Net Operating Income</t>
  </si>
  <si>
    <t>Profit and Loss</t>
  </si>
  <si>
    <t>ABC Charity</t>
  </si>
  <si>
    <t>1 August, 2024 - 28 February, 2025</t>
  </si>
  <si>
    <t>This is a simple profit and loss report.</t>
  </si>
  <si>
    <t>It's not massively helpful because it covers a 6 month period but doesn't break this down.</t>
  </si>
  <si>
    <t>I have grouped the costs into sensible sections; Cost of Sales, Staff costs and other expenses</t>
  </si>
  <si>
    <t>I have also played with the formatting by adding in blank lines and different fonts and borders to make things stand out.</t>
  </si>
  <si>
    <t>Profit and Loss by Month</t>
  </si>
  <si>
    <t>Aug 2024</t>
  </si>
  <si>
    <t>Sep 2024</t>
  </si>
  <si>
    <t>Oct 2024</t>
  </si>
  <si>
    <t>Nov 2024</t>
  </si>
  <si>
    <t>Dec 2024</t>
  </si>
  <si>
    <t>Jan 2025</t>
  </si>
  <si>
    <t>1-14 Feb, 2025</t>
  </si>
  <si>
    <t>1 August, 2024 - 28February, 2025</t>
  </si>
  <si>
    <t>This makes it much easier to see when there is an outlier</t>
  </si>
  <si>
    <t>In this version I have produced exactly the same report but split it down into the individual months</t>
  </si>
  <si>
    <t>It's the same numbers, but easier to understand</t>
  </si>
  <si>
    <t>Total Capital and Reserves</t>
  </si>
  <si>
    <t xml:space="preserve">   Profit for the year</t>
  </si>
  <si>
    <t xml:space="preserve">   4100 Retained Earnings</t>
  </si>
  <si>
    <t>Capital and Reserves</t>
  </si>
  <si>
    <t>Total net assets (liabilities)</t>
  </si>
  <si>
    <t>Total assets less current liabilities</t>
  </si>
  <si>
    <t>Net current assets (liabilities)</t>
  </si>
  <si>
    <t>Total Creditors: amounts falling due within one year</t>
  </si>
  <si>
    <t xml:space="preserve">   Total Current Liabilities</t>
  </si>
  <si>
    <t xml:space="preserve">      3600 InterCompany loans</t>
  </si>
  <si>
    <t xml:space="preserve">      3400 Director's current account</t>
  </si>
  <si>
    <t xml:space="preserve">      3300 Corporation tax payable</t>
  </si>
  <si>
    <t xml:space="preserve">      Total 3210 Payroll Liabilities</t>
  </si>
  <si>
    <t xml:space="preserve">         Nest</t>
  </si>
  <si>
    <t xml:space="preserve">         3220 Pension</t>
  </si>
  <si>
    <t xml:space="preserve">         3215 HMRC</t>
  </si>
  <si>
    <t xml:space="preserve">      3210 Payroll Liabilities</t>
  </si>
  <si>
    <t xml:space="preserve">      3200 Wages and salaries control</t>
  </si>
  <si>
    <t xml:space="preserve">      3101 VAT Suspense</t>
  </si>
  <si>
    <t xml:space="preserve">      3100 VAT Control</t>
  </si>
  <si>
    <t xml:space="preserve">      3000 Accruals</t>
  </si>
  <si>
    <t xml:space="preserve">   Current Liabilities</t>
  </si>
  <si>
    <t xml:space="preserve">   Total Trade Creditors</t>
  </si>
  <si>
    <t xml:space="preserve">      3001 Creditors</t>
  </si>
  <si>
    <t xml:space="preserve">   Trade Creditors</t>
  </si>
  <si>
    <t>Creditors: amounts falling due within one year</t>
  </si>
  <si>
    <t>Net current assets</t>
  </si>
  <si>
    <t>Total Current Assets</t>
  </si>
  <si>
    <t xml:space="preserve">   1998 Undeposited Funds</t>
  </si>
  <si>
    <t xml:space="preserve">   1300 Other debtors</t>
  </si>
  <si>
    <t xml:space="preserve">   1200 Stock Asset</t>
  </si>
  <si>
    <t>Current Assets</t>
  </si>
  <si>
    <t>Total Debtors</t>
  </si>
  <si>
    <t xml:space="preserve">   1050 Debtors</t>
  </si>
  <si>
    <t>Debtors</t>
  </si>
  <si>
    <t>Total Cash at bank and in hand</t>
  </si>
  <si>
    <t xml:space="preserve">   1001 PayPal Bank</t>
  </si>
  <si>
    <t xml:space="preserve">   Total 1000 Cashplus current account</t>
  </si>
  <si>
    <t xml:space="preserve">      Current</t>
  </si>
  <si>
    <t xml:space="preserve">   1000 Cashplus current account</t>
  </si>
  <si>
    <t>Cash at bank and in hand</t>
  </si>
  <si>
    <t>Total Fixed Asset</t>
  </si>
  <si>
    <t xml:space="preserve">   Total Tangible assets</t>
  </si>
  <si>
    <t xml:space="preserve">      2110 Computer equipment additions at cost</t>
  </si>
  <si>
    <t xml:space="preserve">      2000 Goodwill</t>
  </si>
  <si>
    <t xml:space="preserve">   Tangible assets</t>
  </si>
  <si>
    <t>Fixed Asset</t>
  </si>
  <si>
    <t>Nov 2024 - Jan 2025</t>
  </si>
  <si>
    <t>Aug - Oct, 2024</t>
  </si>
  <si>
    <t>As of February 14, 2025</t>
  </si>
  <si>
    <t>Balance Sheet</t>
  </si>
  <si>
    <t>This is the balance sheet</t>
  </si>
  <si>
    <t>You can see here that I have split it down into quarters instead of months. This really is a matter for you and what you find most useful.</t>
  </si>
  <si>
    <t>Most accounting packages have this functionality</t>
  </si>
  <si>
    <t>Again, the lines have been grouped so that we can see the headline figures and if we need to see more then they are available.</t>
  </si>
  <si>
    <t>Profit and Loss Actuals Vs Budget</t>
  </si>
  <si>
    <t>Actuals</t>
  </si>
  <si>
    <t>Budget</t>
  </si>
  <si>
    <t>Variance</t>
  </si>
  <si>
    <t>Year to date</t>
  </si>
  <si>
    <t xml:space="preserve">   5800 Consultancy income</t>
  </si>
  <si>
    <t xml:space="preserve">   5200 Sales - Local Authority</t>
  </si>
  <si>
    <t xml:space="preserve">   5400 Commercial income</t>
  </si>
  <si>
    <t>Commentary</t>
  </si>
  <si>
    <t>Overall sales are up on budget for the year but staff holidays meant we were unable to service as many contracts in February. Will returns to normal in March</t>
  </si>
  <si>
    <t>A slow start to consultancy but the new marketing has brought in much more work at the end of the year and this is likely to continue</t>
  </si>
  <si>
    <t>Commercial has benefitted from the marketing we did for consultancy work</t>
  </si>
  <si>
    <t>Mileage is up overall but this is entirely due to the extra work we are undertaking</t>
  </si>
  <si>
    <t>New software has decreased typing costs</t>
  </si>
  <si>
    <t>Up but again, this is due to extra work taken on</t>
  </si>
  <si>
    <t>Staff costs up due to 2 new part timers to cope with extra demand</t>
  </si>
  <si>
    <t>The board chose to spend extra on marketing from November onwards and this has proven successful</t>
  </si>
  <si>
    <t>Increased software costs plu 2 new laptops for new starters</t>
  </si>
  <si>
    <t>We took on a small loan to fund contract start up costs</t>
  </si>
  <si>
    <t>It also shows a lot of detail that isn't really that relevant such as £6.60 worth of postage!</t>
  </si>
  <si>
    <t>You should be able to produce this very easily direct from you accounting package and then export into excel.</t>
  </si>
  <si>
    <t>This is exactly the same report but in this version I have tried to make it a little more understandable.</t>
  </si>
  <si>
    <t>This report is what I would like to see from a profit and loss, actuals Vs budget report.</t>
  </si>
  <si>
    <t>You can collapse it down into the main headings</t>
  </si>
  <si>
    <t>It has formatting to make the numbers clearer</t>
  </si>
  <si>
    <t>And it has commentary to tell me what is going on at the right hand side.</t>
  </si>
  <si>
    <t>We are way over budget for income due to the extra marketing we have paid for during the year</t>
  </si>
  <si>
    <t>Our cost of sales is up due to the extra activity but this is lessened by the use of new software to reduce typing</t>
  </si>
  <si>
    <t>We have taken on 2 extra part timers during the year to cope with the extra work</t>
  </si>
  <si>
    <t>Overall we are showing a much better surplus compared to budget, mainly due to the extra income from consultancy and service fees</t>
  </si>
  <si>
    <t>Management accounts February 2025</t>
  </si>
  <si>
    <t>Income Vs Budget</t>
  </si>
  <si>
    <t>August</t>
  </si>
  <si>
    <t>September</t>
  </si>
  <si>
    <t>October</t>
  </si>
  <si>
    <t>November</t>
  </si>
  <si>
    <t>December</t>
  </si>
  <si>
    <t>January</t>
  </si>
  <si>
    <t>February</t>
  </si>
  <si>
    <t>Actuals Vs Budget</t>
  </si>
  <si>
    <t>Cost of sales</t>
  </si>
  <si>
    <t>Staff expenses</t>
  </si>
  <si>
    <t>Net surplus</t>
  </si>
  <si>
    <t>Var</t>
  </si>
  <si>
    <t>Staff utilisation by task</t>
  </si>
  <si>
    <t>Travel</t>
  </si>
  <si>
    <t>Service delivery</t>
  </si>
  <si>
    <t>Training</t>
  </si>
  <si>
    <t>Consultancy</t>
  </si>
  <si>
    <t>Other fee earning</t>
  </si>
  <si>
    <t>NPW</t>
  </si>
  <si>
    <t>February was another good month for ABC with an overall surplus and another increase in income.
Our new starters are now fully up to speed and we have been able to develop new service lines for the local authority
All staff have now completed stage 1 training and we are halfway through stage 2
Year to date we are showing a very healthy surplus and are cash rich so we will start to think about investing this in better facilities
The new software has proved very useful, has improved productivity and reduced our typing costs</t>
  </si>
  <si>
    <t>Satisfaction survey</t>
  </si>
  <si>
    <t>Very happy</t>
  </si>
  <si>
    <t>Happy</t>
  </si>
  <si>
    <t>Neutral</t>
  </si>
  <si>
    <t>Slightly unhappy</t>
  </si>
  <si>
    <t>Very unhappy</t>
  </si>
  <si>
    <t>Cash balances</t>
  </si>
  <si>
    <t>Current account</t>
  </si>
  <si>
    <t>Reserve account</t>
  </si>
  <si>
    <t>Legacy investments</t>
  </si>
  <si>
    <t>Totals</t>
  </si>
  <si>
    <t>August 1st 2024</t>
  </si>
  <si>
    <t>Feb 28th 2025</t>
  </si>
  <si>
    <t>Restricted term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</si>
</sst>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quot;£&quot;* #,##0.00_-;_-&quot;£&quot;* &quot;-&quot;??_-;_-@_-"/>
    <numFmt numFmtId="165" formatCode="#,##0.00\ _€"/>
    <numFmt numFmtId="166" formatCode="&quot;£&quot;* #,##0.00\ _€"/>
    <numFmt numFmtId="167" formatCode="#,##0\ _€"/>
    <numFmt numFmtId="168" formatCode="#,##0;[Red]\(#,##0\)"/>
    <numFmt numFmtId="169" formatCode="_-&quot;£&quot;* #,##0_-;\-&quot;£&quot;* #,##0_-;_-&quot;£&quot;* &quot;-&quot;??_-;_-@_-"/>
  </numFmts>
  <fonts count="23" x14ac:knownFonts="1">
    <font>
      <sz val="11"/>
      <color indexed="8"/>
      <name val="Calibri"/>
      <family val="2"/>
      <scheme val="minor"/>
    </font>
    <font>
      <b/>
      <sz val="9"/>
      <color indexed="8"/>
      <name val="Arial"/>
    </font>
    <font>
      <b/>
      <sz val="8"/>
      <color indexed="8"/>
      <name val="Arial"/>
    </font>
    <font>
      <sz val="8"/>
      <color indexed="8"/>
      <name val="Arial"/>
    </font>
    <font>
      <b/>
      <sz val="14"/>
      <color indexed="8"/>
      <name val="Arial"/>
    </font>
    <font>
      <b/>
      <sz val="10"/>
      <color indexed="8"/>
      <name val="Arial"/>
    </font>
    <font>
      <sz val="8"/>
      <color indexed="8"/>
      <name val="Arial"/>
      <family val="2"/>
    </font>
    <font>
      <b/>
      <sz val="8"/>
      <color indexed="8"/>
      <name val="Arial"/>
      <family val="2"/>
    </font>
    <font>
      <b/>
      <sz val="14"/>
      <color indexed="8"/>
      <name val="Arial"/>
      <family val="2"/>
    </font>
    <font>
      <b/>
      <sz val="10"/>
      <color indexed="8"/>
      <name val="Arial"/>
      <family val="2"/>
    </font>
    <font>
      <b/>
      <sz val="9"/>
      <color indexed="8"/>
      <name val="Arial"/>
      <family val="2"/>
    </font>
    <font>
      <sz val="14"/>
      <color indexed="8"/>
      <name val="Arial"/>
      <family val="2"/>
    </font>
    <font>
      <sz val="10"/>
      <color indexed="8"/>
      <name val="Arial"/>
      <family val="2"/>
    </font>
    <font>
      <b/>
      <sz val="11"/>
      <color indexed="8"/>
      <name val="Calibri"/>
      <family val="2"/>
      <scheme val="minor"/>
    </font>
    <font>
      <sz val="11"/>
      <color indexed="8"/>
      <name val="Calibri"/>
      <family val="2"/>
      <scheme val="minor"/>
    </font>
    <font>
      <b/>
      <sz val="10"/>
      <color indexed="8"/>
      <name val="Calibri"/>
      <family val="2"/>
      <scheme val="minor"/>
    </font>
    <font>
      <sz val="10"/>
      <color indexed="8"/>
      <name val="Calibri"/>
      <family val="2"/>
      <scheme val="minor"/>
    </font>
    <font>
      <sz val="9"/>
      <color indexed="81"/>
      <name val="Tahoma"/>
      <family val="2"/>
    </font>
    <font>
      <b/>
      <sz val="9"/>
      <color indexed="81"/>
      <name val="Tahoma"/>
      <family val="2"/>
    </font>
    <font>
      <b/>
      <sz val="14"/>
      <color indexed="8"/>
      <name val="Calibri"/>
      <family val="2"/>
      <scheme val="minor"/>
    </font>
    <font>
      <b/>
      <sz val="16"/>
      <color indexed="8"/>
      <name val="Calibri"/>
      <family val="2"/>
      <scheme val="minor"/>
    </font>
    <font>
      <sz val="8"/>
      <name val="Calibri"/>
      <family val="2"/>
      <scheme val="minor"/>
    </font>
    <font>
      <b/>
      <sz val="18"/>
      <color indexed="8"/>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10">
    <border>
      <left/>
      <right/>
      <top/>
      <bottom/>
      <diagonal/>
    </border>
    <border>
      <left/>
      <right/>
      <top/>
      <bottom style="thin">
        <color auto="1"/>
      </bottom>
      <diagonal/>
    </border>
    <border>
      <left/>
      <right/>
      <top style="thin">
        <color auto="1"/>
      </top>
      <bottom/>
      <diagonal/>
    </border>
    <border>
      <left/>
      <right/>
      <top style="thin">
        <color auto="1"/>
      </top>
      <bottom/>
      <diagonal/>
    </border>
    <border>
      <left/>
      <right/>
      <top style="thin">
        <color indexed="64"/>
      </top>
      <bottom style="thin">
        <color indexed="64"/>
      </bottom>
      <diagonal/>
    </border>
    <border>
      <left/>
      <right style="dotted">
        <color indexed="64"/>
      </right>
      <top/>
      <bottom/>
      <diagonal/>
    </border>
    <border>
      <left/>
      <right style="dotted">
        <color indexed="64"/>
      </right>
      <top style="thin">
        <color auto="1"/>
      </top>
      <bottom/>
      <diagonal/>
    </border>
    <border>
      <left/>
      <right style="dotted">
        <color indexed="64"/>
      </right>
      <top style="thin">
        <color indexed="64"/>
      </top>
      <bottom style="thin">
        <color indexed="64"/>
      </bottom>
      <diagonal/>
    </border>
    <border>
      <left/>
      <right style="hair">
        <color auto="1"/>
      </right>
      <top/>
      <bottom/>
      <diagonal/>
    </border>
    <border>
      <left/>
      <right/>
      <top style="thin">
        <color indexed="64"/>
      </top>
      <bottom style="medium">
        <color indexed="64"/>
      </bottom>
      <diagonal/>
    </border>
  </borders>
  <cellStyleXfs count="3">
    <xf numFmtId="0" fontId="0" fillId="0" borderId="0"/>
    <xf numFmtId="164" fontId="14" fillId="0" borderId="0" applyFont="0" applyFill="0" applyBorder="0" applyAlignment="0" applyProtection="0"/>
    <xf numFmtId="9" fontId="14" fillId="0" borderId="0" applyFont="0" applyFill="0" applyBorder="0" applyAlignment="0" applyProtection="0"/>
  </cellStyleXfs>
  <cellXfs count="80">
    <xf numFmtId="0" fontId="0" fillId="0" borderId="0" xfId="0"/>
    <xf numFmtId="0" fontId="0" fillId="0" borderId="0" xfId="0" applyAlignment="1">
      <alignment wrapText="1"/>
    </xf>
    <xf numFmtId="0" fontId="1" fillId="0" borderId="1" xfId="0" applyFont="1" applyBorder="1" applyAlignment="1">
      <alignment horizontal="center" wrapText="1"/>
    </xf>
    <xf numFmtId="0" fontId="2" fillId="0" borderId="0" xfId="0" applyFont="1" applyAlignment="1">
      <alignment horizontal="left" wrapText="1"/>
    </xf>
    <xf numFmtId="165" fontId="3" fillId="0" borderId="0" xfId="0" applyNumberFormat="1" applyFont="1" applyAlignment="1">
      <alignment wrapText="1"/>
    </xf>
    <xf numFmtId="165" fontId="3" fillId="0" borderId="0" xfId="0" applyNumberFormat="1" applyFont="1" applyAlignment="1">
      <alignment horizontal="right" wrapText="1"/>
    </xf>
    <xf numFmtId="166" fontId="2" fillId="0" borderId="2" xfId="0" applyNumberFormat="1" applyFont="1" applyBorder="1" applyAlignment="1">
      <alignment horizontal="right" wrapText="1"/>
    </xf>
    <xf numFmtId="166" fontId="2" fillId="0" borderId="3" xfId="0" applyNumberFormat="1" applyFont="1" applyBorder="1" applyAlignment="1">
      <alignment horizontal="right" wrapText="1"/>
    </xf>
    <xf numFmtId="0" fontId="6" fillId="0" borderId="0" xfId="0" applyFont="1" applyAlignment="1">
      <alignment horizontal="left" wrapText="1"/>
    </xf>
    <xf numFmtId="0" fontId="7" fillId="0" borderId="0" xfId="0" applyFont="1" applyAlignment="1">
      <alignment horizontal="left" wrapText="1"/>
    </xf>
    <xf numFmtId="166" fontId="2" fillId="0" borderId="4" xfId="0" applyNumberFormat="1" applyFont="1" applyBorder="1" applyAlignment="1">
      <alignment horizontal="right" wrapText="1"/>
    </xf>
    <xf numFmtId="166" fontId="2" fillId="0" borderId="0" xfId="0" applyNumberFormat="1" applyFont="1" applyAlignment="1">
      <alignment horizontal="right" wrapText="1"/>
    </xf>
    <xf numFmtId="0" fontId="1" fillId="0" borderId="0" xfId="0" applyFont="1" applyAlignment="1">
      <alignment horizontal="center" wrapText="1"/>
    </xf>
    <xf numFmtId="166" fontId="6" fillId="0" borderId="0" xfId="0" applyNumberFormat="1" applyFont="1" applyAlignment="1">
      <alignment horizontal="right" wrapText="1"/>
    </xf>
    <xf numFmtId="0" fontId="10" fillId="0" borderId="1" xfId="0" applyFont="1" applyBorder="1" applyAlignment="1">
      <alignment horizontal="center" wrapText="1"/>
    </xf>
    <xf numFmtId="165" fontId="6" fillId="0" borderId="0" xfId="0" applyNumberFormat="1" applyFont="1" applyAlignment="1">
      <alignment wrapText="1"/>
    </xf>
    <xf numFmtId="165" fontId="6" fillId="0" borderId="0" xfId="0" applyNumberFormat="1" applyFont="1" applyAlignment="1">
      <alignment horizontal="right" wrapText="1"/>
    </xf>
    <xf numFmtId="166" fontId="7" fillId="0" borderId="3" xfId="0" applyNumberFormat="1" applyFont="1" applyBorder="1" applyAlignment="1">
      <alignment horizontal="right" wrapText="1"/>
    </xf>
    <xf numFmtId="0" fontId="8" fillId="0" borderId="0" xfId="0" applyFont="1"/>
    <xf numFmtId="0" fontId="9" fillId="0" borderId="0" xfId="0" applyFont="1"/>
    <xf numFmtId="0" fontId="11" fillId="0" borderId="0" xfId="0" applyFont="1"/>
    <xf numFmtId="0" fontId="12" fillId="0" borderId="0" xfId="0" applyFont="1"/>
    <xf numFmtId="166" fontId="7" fillId="0" borderId="0" xfId="0" applyNumberFormat="1" applyFont="1" applyAlignment="1">
      <alignment horizontal="right" wrapText="1"/>
    </xf>
    <xf numFmtId="0" fontId="13" fillId="0" borderId="0" xfId="0" applyFont="1"/>
    <xf numFmtId="166" fontId="7" fillId="0" borderId="4" xfId="0" applyNumberFormat="1" applyFont="1" applyBorder="1" applyAlignment="1">
      <alignment horizontal="right" wrapText="1"/>
    </xf>
    <xf numFmtId="0" fontId="13" fillId="0" borderId="0" xfId="0" applyFont="1" applyAlignment="1">
      <alignment wrapText="1"/>
    </xf>
    <xf numFmtId="0" fontId="10" fillId="0" borderId="0" xfId="0" applyFont="1" applyAlignment="1">
      <alignment horizontal="center" wrapText="1"/>
    </xf>
    <xf numFmtId="17" fontId="10" fillId="0" borderId="0" xfId="0" applyNumberFormat="1" applyFont="1" applyAlignment="1">
      <alignment horizontal="center" wrapText="1"/>
    </xf>
    <xf numFmtId="0" fontId="6" fillId="0" borderId="0" xfId="0" applyFont="1"/>
    <xf numFmtId="0" fontId="4" fillId="0" borderId="0" xfId="0" applyFont="1"/>
    <xf numFmtId="0" fontId="15" fillId="0" borderId="0" xfId="0" applyFont="1" applyAlignment="1">
      <alignment wrapText="1"/>
    </xf>
    <xf numFmtId="0" fontId="12" fillId="0" borderId="0" xfId="0" applyFont="1" applyAlignment="1">
      <alignment horizontal="left" wrapText="1"/>
    </xf>
    <xf numFmtId="165" fontId="9" fillId="2" borderId="0" xfId="0" applyNumberFormat="1" applyFont="1" applyFill="1" applyAlignment="1">
      <alignment wrapText="1"/>
    </xf>
    <xf numFmtId="165" fontId="9" fillId="2" borderId="5" xfId="0" applyNumberFormat="1" applyFont="1" applyFill="1" applyBorder="1" applyAlignment="1">
      <alignment wrapText="1"/>
    </xf>
    <xf numFmtId="167" fontId="12" fillId="0" borderId="0" xfId="0" applyNumberFormat="1" applyFont="1" applyAlignment="1">
      <alignment horizontal="right" wrapText="1"/>
    </xf>
    <xf numFmtId="167" fontId="12" fillId="3" borderId="5" xfId="0" applyNumberFormat="1" applyFont="1" applyFill="1" applyBorder="1" applyAlignment="1">
      <alignment horizontal="right" wrapText="1"/>
    </xf>
    <xf numFmtId="167" fontId="16" fillId="0" borderId="0" xfId="0" applyNumberFormat="1" applyFont="1"/>
    <xf numFmtId="167" fontId="12" fillId="0" borderId="0" xfId="0" applyNumberFormat="1" applyFont="1" applyAlignment="1">
      <alignment wrapText="1"/>
    </xf>
    <xf numFmtId="167" fontId="12" fillId="3" borderId="5" xfId="0" applyNumberFormat="1" applyFont="1" applyFill="1" applyBorder="1" applyAlignment="1">
      <alignment wrapText="1"/>
    </xf>
    <xf numFmtId="0" fontId="9" fillId="0" borderId="0" xfId="0" applyFont="1" applyAlignment="1">
      <alignment horizontal="left" wrapText="1"/>
    </xf>
    <xf numFmtId="167" fontId="9" fillId="0" borderId="3" xfId="0" applyNumberFormat="1" applyFont="1" applyBorder="1" applyAlignment="1">
      <alignment horizontal="right" wrapText="1"/>
    </xf>
    <xf numFmtId="167" fontId="9" fillId="3" borderId="6" xfId="0" applyNumberFormat="1" applyFont="1" applyFill="1" applyBorder="1" applyAlignment="1">
      <alignment horizontal="right" wrapText="1"/>
    </xf>
    <xf numFmtId="167" fontId="9" fillId="0" borderId="0" xfId="0" applyNumberFormat="1" applyFont="1" applyAlignment="1">
      <alignment horizontal="right" wrapText="1"/>
    </xf>
    <xf numFmtId="167" fontId="9" fillId="3" borderId="5" xfId="0" applyNumberFormat="1" applyFont="1" applyFill="1" applyBorder="1" applyAlignment="1">
      <alignment horizontal="right" wrapText="1"/>
    </xf>
    <xf numFmtId="0" fontId="16" fillId="0" borderId="0" xfId="0" applyFont="1"/>
    <xf numFmtId="0" fontId="9" fillId="4" borderId="0" xfId="0" applyFont="1" applyFill="1" applyAlignment="1">
      <alignment horizontal="left" wrapText="1"/>
    </xf>
    <xf numFmtId="167" fontId="9" fillId="4" borderId="4" xfId="0" applyNumberFormat="1" applyFont="1" applyFill="1" applyBorder="1" applyAlignment="1">
      <alignment horizontal="right" wrapText="1"/>
    </xf>
    <xf numFmtId="167" fontId="9" fillId="4" borderId="7" xfId="0" applyNumberFormat="1" applyFont="1" applyFill="1" applyBorder="1" applyAlignment="1">
      <alignment horizontal="right" wrapText="1"/>
    </xf>
    <xf numFmtId="0" fontId="9" fillId="0" borderId="3" xfId="0" applyFont="1" applyBorder="1" applyAlignment="1">
      <alignment horizontal="left" wrapText="1"/>
    </xf>
    <xf numFmtId="0" fontId="9" fillId="2" borderId="0" xfId="0" applyFont="1" applyFill="1" applyAlignment="1">
      <alignment horizontal="left" wrapText="1"/>
    </xf>
    <xf numFmtId="167" fontId="12" fillId="2" borderId="0" xfId="0" applyNumberFormat="1" applyFont="1" applyFill="1" applyAlignment="1">
      <alignment wrapText="1"/>
    </xf>
    <xf numFmtId="167" fontId="12" fillId="2" borderId="5" xfId="0" applyNumberFormat="1" applyFont="1" applyFill="1" applyBorder="1" applyAlignment="1">
      <alignment wrapText="1"/>
    </xf>
    <xf numFmtId="0" fontId="0" fillId="5" borderId="0" xfId="0" applyFill="1"/>
    <xf numFmtId="0" fontId="13" fillId="5" borderId="0" xfId="0" applyFont="1" applyFill="1"/>
    <xf numFmtId="0" fontId="19" fillId="5" borderId="0" xfId="0" applyFont="1" applyFill="1"/>
    <xf numFmtId="0" fontId="20" fillId="5" borderId="0" xfId="0" applyFont="1" applyFill="1" applyAlignment="1">
      <alignment horizontal="center"/>
    </xf>
    <xf numFmtId="1" fontId="0" fillId="0" borderId="0" xfId="0" applyNumberFormat="1"/>
    <xf numFmtId="168" fontId="0" fillId="5" borderId="0" xfId="0" applyNumberFormat="1" applyFill="1"/>
    <xf numFmtId="0" fontId="0" fillId="5" borderId="8" xfId="0" applyFill="1" applyBorder="1"/>
    <xf numFmtId="0" fontId="13" fillId="5" borderId="0" xfId="0" applyFont="1" applyFill="1" applyAlignment="1">
      <alignment horizontal="center"/>
    </xf>
    <xf numFmtId="0" fontId="13" fillId="5" borderId="8" xfId="0" applyFont="1" applyFill="1" applyBorder="1" applyAlignment="1">
      <alignment horizontal="center"/>
    </xf>
    <xf numFmtId="9" fontId="0" fillId="0" borderId="0" xfId="2" applyFont="1"/>
    <xf numFmtId="9" fontId="0" fillId="0" borderId="0" xfId="0" applyNumberFormat="1"/>
    <xf numFmtId="0" fontId="0" fillId="5" borderId="0" xfId="0" applyFill="1" applyAlignment="1">
      <alignment horizontal="center" wrapText="1"/>
    </xf>
    <xf numFmtId="0" fontId="22" fillId="5" borderId="0" xfId="0" applyFont="1" applyFill="1"/>
    <xf numFmtId="9" fontId="22" fillId="5" borderId="0" xfId="2" applyFont="1" applyFill="1"/>
    <xf numFmtId="169" fontId="0" fillId="5" borderId="0" xfId="1" applyNumberFormat="1" applyFont="1" applyFill="1"/>
    <xf numFmtId="169" fontId="13" fillId="5" borderId="0" xfId="1" applyNumberFormat="1" applyFont="1" applyFill="1"/>
    <xf numFmtId="169" fontId="13" fillId="5" borderId="9" xfId="1" applyNumberFormat="1" applyFont="1" applyFill="1" applyBorder="1"/>
    <xf numFmtId="0" fontId="4" fillId="0" borderId="0" xfId="0" applyFont="1" applyAlignment="1">
      <alignment horizontal="center"/>
    </xf>
    <xf numFmtId="0" fontId="0" fillId="0" borderId="0" xfId="0"/>
    <xf numFmtId="0" fontId="5" fillId="0" borderId="0" xfId="0" applyFont="1" applyAlignment="1">
      <alignment horizontal="center"/>
    </xf>
    <xf numFmtId="0" fontId="9" fillId="4" borderId="0" xfId="0" applyFont="1" applyFill="1" applyAlignment="1">
      <alignment horizontal="center" wrapText="1"/>
    </xf>
    <xf numFmtId="17" fontId="9" fillId="4" borderId="0" xfId="0" applyNumberFormat="1" applyFont="1" applyFill="1" applyAlignment="1">
      <alignment horizontal="center" wrapText="1"/>
    </xf>
    <xf numFmtId="0" fontId="11" fillId="0" borderId="0" xfId="0" applyFont="1" applyAlignment="1">
      <alignment horizontal="center"/>
    </xf>
    <xf numFmtId="0" fontId="12" fillId="0" borderId="0" xfId="0" applyFont="1" applyAlignment="1">
      <alignment horizontal="center"/>
    </xf>
    <xf numFmtId="0" fontId="22" fillId="5" borderId="0" xfId="0" applyFont="1" applyFill="1" applyAlignment="1">
      <alignment horizontal="center"/>
    </xf>
    <xf numFmtId="0" fontId="0" fillId="5" borderId="0" xfId="0" applyFill="1" applyAlignment="1">
      <alignment horizontal="center" wrapText="1"/>
    </xf>
    <xf numFmtId="17" fontId="19" fillId="5" borderId="0" xfId="0" applyNumberFormat="1" applyFont="1" applyFill="1" applyAlignment="1">
      <alignment horizontal="center"/>
    </xf>
    <xf numFmtId="0" fontId="19" fillId="5" borderId="0" xfId="0" applyFont="1" applyFill="1" applyAlignment="1">
      <alignment horizontal="center"/>
    </xf>
  </cellXfs>
  <cellStyles count="3">
    <cellStyle name="Currency" xfId="1" builtinId="4"/>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GB"/>
              <a:t>Income Vs Budget</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lineChart>
        <c:grouping val="standard"/>
        <c:varyColors val="0"/>
        <c:ser>
          <c:idx val="0"/>
          <c:order val="0"/>
          <c:tx>
            <c:strRef>
              <c:f>Sheet3!$D$3</c:f>
              <c:strCache>
                <c:ptCount val="1"/>
                <c:pt idx="0">
                  <c:v>Actuals</c:v>
                </c:pt>
              </c:strCache>
            </c:strRef>
          </c:tx>
          <c:spPr>
            <a:ln w="31750" cap="rnd">
              <a:solidFill>
                <a:schemeClr val="accent1"/>
              </a:solidFill>
              <a:round/>
            </a:ln>
            <a:effectLst/>
          </c:spPr>
          <c:marker>
            <c:symbol val="circle"/>
            <c:size val="17"/>
            <c:spPr>
              <a:solidFill>
                <a:schemeClr val="accent1"/>
              </a:solidFill>
              <a:ln>
                <a:noFill/>
              </a:ln>
              <a:effectLst/>
            </c:spPr>
          </c:marker>
          <c:dLbls>
            <c:delete val="1"/>
          </c:dLbls>
          <c:cat>
            <c:strRef>
              <c:f>Sheet3!$C$4:$C$10</c:f>
              <c:strCache>
                <c:ptCount val="7"/>
                <c:pt idx="0">
                  <c:v>August</c:v>
                </c:pt>
                <c:pt idx="1">
                  <c:v>September</c:v>
                </c:pt>
                <c:pt idx="2">
                  <c:v>October</c:v>
                </c:pt>
                <c:pt idx="3">
                  <c:v>November</c:v>
                </c:pt>
                <c:pt idx="4">
                  <c:v>December</c:v>
                </c:pt>
                <c:pt idx="5">
                  <c:v>January</c:v>
                </c:pt>
                <c:pt idx="6">
                  <c:v>February</c:v>
                </c:pt>
              </c:strCache>
            </c:strRef>
          </c:cat>
          <c:val>
            <c:numRef>
              <c:f>Sheet3!$D$4:$D$10</c:f>
              <c:numCache>
                <c:formatCode>0</c:formatCode>
                <c:ptCount val="7"/>
                <c:pt idx="0">
                  <c:v>11511.7</c:v>
                </c:pt>
                <c:pt idx="1">
                  <c:v>12401.12</c:v>
                </c:pt>
                <c:pt idx="2">
                  <c:v>14653.71</c:v>
                </c:pt>
                <c:pt idx="3">
                  <c:v>14019.71</c:v>
                </c:pt>
                <c:pt idx="4">
                  <c:v>16400.440000000002</c:v>
                </c:pt>
                <c:pt idx="5">
                  <c:v>14054.16</c:v>
                </c:pt>
                <c:pt idx="6">
                  <c:v>15224</c:v>
                </c:pt>
              </c:numCache>
            </c:numRef>
          </c:val>
          <c:smooth val="0"/>
          <c:extLst>
            <c:ext xmlns:c16="http://schemas.microsoft.com/office/drawing/2014/chart" uri="{C3380CC4-5D6E-409C-BE32-E72D297353CC}">
              <c16:uniqueId val="{00000000-A378-4652-A1C5-D8844BEB9749}"/>
            </c:ext>
          </c:extLst>
        </c:ser>
        <c:ser>
          <c:idx val="1"/>
          <c:order val="1"/>
          <c:tx>
            <c:strRef>
              <c:f>Sheet3!$E$3</c:f>
              <c:strCache>
                <c:ptCount val="1"/>
                <c:pt idx="0">
                  <c:v>Budget</c:v>
                </c:pt>
              </c:strCache>
            </c:strRef>
          </c:tx>
          <c:spPr>
            <a:ln w="31750" cap="rnd">
              <a:solidFill>
                <a:schemeClr val="accent2"/>
              </a:solidFill>
              <a:round/>
            </a:ln>
            <a:effectLst/>
          </c:spPr>
          <c:marker>
            <c:symbol val="circle"/>
            <c:size val="17"/>
            <c:spPr>
              <a:solidFill>
                <a:schemeClr val="accent2"/>
              </a:solidFill>
              <a:ln>
                <a:noFill/>
              </a:ln>
              <a:effectLst/>
            </c:spPr>
          </c:marker>
          <c:dLbls>
            <c:delete val="1"/>
          </c:dLbls>
          <c:cat>
            <c:strRef>
              <c:f>Sheet3!$C$4:$C$10</c:f>
              <c:strCache>
                <c:ptCount val="7"/>
                <c:pt idx="0">
                  <c:v>August</c:v>
                </c:pt>
                <c:pt idx="1">
                  <c:v>September</c:v>
                </c:pt>
                <c:pt idx="2">
                  <c:v>October</c:v>
                </c:pt>
                <c:pt idx="3">
                  <c:v>November</c:v>
                </c:pt>
                <c:pt idx="4">
                  <c:v>December</c:v>
                </c:pt>
                <c:pt idx="5">
                  <c:v>January</c:v>
                </c:pt>
                <c:pt idx="6">
                  <c:v>February</c:v>
                </c:pt>
              </c:strCache>
            </c:strRef>
          </c:cat>
          <c:val>
            <c:numRef>
              <c:f>Sheet3!$E$4:$E$10</c:f>
              <c:numCache>
                <c:formatCode>General</c:formatCode>
                <c:ptCount val="7"/>
                <c:pt idx="0">
                  <c:v>10200</c:v>
                </c:pt>
                <c:pt idx="1">
                  <c:v>10200</c:v>
                </c:pt>
                <c:pt idx="2">
                  <c:v>10200</c:v>
                </c:pt>
                <c:pt idx="3">
                  <c:v>10200</c:v>
                </c:pt>
                <c:pt idx="4">
                  <c:v>10200</c:v>
                </c:pt>
                <c:pt idx="5">
                  <c:v>10200</c:v>
                </c:pt>
                <c:pt idx="6">
                  <c:v>10200</c:v>
                </c:pt>
              </c:numCache>
            </c:numRef>
          </c:val>
          <c:smooth val="0"/>
          <c:extLst>
            <c:ext xmlns:c16="http://schemas.microsoft.com/office/drawing/2014/chart" uri="{C3380CC4-5D6E-409C-BE32-E72D297353CC}">
              <c16:uniqueId val="{00000001-A378-4652-A1C5-D8844BEB9749}"/>
            </c:ext>
          </c:extLst>
        </c:ser>
        <c:dLbls>
          <c:dLblPos val="ctr"/>
          <c:showLegendKey val="0"/>
          <c:showVal val="1"/>
          <c:showCatName val="0"/>
          <c:showSerName val="0"/>
          <c:showPercent val="0"/>
          <c:showBubbleSize val="0"/>
        </c:dLbls>
        <c:marker val="1"/>
        <c:smooth val="0"/>
        <c:axId val="354699568"/>
        <c:axId val="354697168"/>
      </c:lineChart>
      <c:catAx>
        <c:axId val="35469956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354697168"/>
        <c:crosses val="autoZero"/>
        <c:auto val="1"/>
        <c:lblAlgn val="ctr"/>
        <c:lblOffset val="100"/>
        <c:noMultiLvlLbl val="0"/>
      </c:catAx>
      <c:valAx>
        <c:axId val="35469716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54699568"/>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GB"/>
              <a:t>Staff utilisation by task</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Sheet3!$H$3</c:f>
              <c:strCache>
                <c:ptCount val="1"/>
                <c:pt idx="0">
                  <c:v>Staff utilisation by task</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0033-4A51-908E-D244CEA952A9}"/>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0033-4A51-908E-D244CEA952A9}"/>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0033-4A51-908E-D244CEA952A9}"/>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0033-4A51-908E-D244CEA952A9}"/>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0033-4A51-908E-D244CEA952A9}"/>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Sheet3!$H$3:$H$9</c15:sqref>
                  </c15:fullRef>
                </c:ext>
              </c:extLst>
              <c:f>Sheet3!$H$4:$H$9</c:f>
              <c:strCache>
                <c:ptCount val="6"/>
                <c:pt idx="0">
                  <c:v>Travel</c:v>
                </c:pt>
                <c:pt idx="1">
                  <c:v>Service delivery</c:v>
                </c:pt>
                <c:pt idx="2">
                  <c:v>Training</c:v>
                </c:pt>
                <c:pt idx="3">
                  <c:v>Consultancy</c:v>
                </c:pt>
                <c:pt idx="4">
                  <c:v>Other fee earning</c:v>
                </c:pt>
                <c:pt idx="5">
                  <c:v>NPW</c:v>
                </c:pt>
              </c:strCache>
            </c:strRef>
          </c:cat>
          <c:val>
            <c:numRef>
              <c:extLst>
                <c:ext xmlns:c15="http://schemas.microsoft.com/office/drawing/2012/chart" uri="{02D57815-91ED-43cb-92C2-25804820EDAC}">
                  <c15:fullRef>
                    <c15:sqref>Sheet3!$I$4:$I$9</c15:sqref>
                  </c15:fullRef>
                </c:ext>
              </c:extLst>
              <c:f>Sheet3!$I$5:$I$9</c:f>
              <c:numCache>
                <c:formatCode>0%</c:formatCode>
                <c:ptCount val="5"/>
                <c:pt idx="0">
                  <c:v>0.42</c:v>
                </c:pt>
                <c:pt idx="1">
                  <c:v>0.13</c:v>
                </c:pt>
                <c:pt idx="2">
                  <c:v>0.23</c:v>
                </c:pt>
                <c:pt idx="3">
                  <c:v>0.05</c:v>
                </c:pt>
                <c:pt idx="4">
                  <c:v>0.09</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A-0033-4A51-908E-D244CEA952A9}"/>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chartData>
  <cx:chart>
    <cx:title pos="t" align="ctr" overlay="0">
      <cx:tx>
        <cx:txData>
          <cx:v>February service satisfaction survey</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February service satisfaction survey</a:t>
          </a:r>
        </a:p>
      </cx:txPr>
    </cx:title>
    <cx:plotArea>
      <cx:plotAreaRegion>
        <cx:series layoutId="treemap" uniqueId="{D3F5ED61-4CBC-4F93-9A59-BFD52F02D601}">
          <cx:dataLabels pos="inEnd">
            <cx:visibility seriesName="0" categoryName="1" value="0"/>
          </cx:dataLabels>
          <cx:dataId val="0"/>
          <cx:layoutPr>
            <cx:parentLabelLayout val="overlapping"/>
          </cx:layoutPr>
        </cx:series>
      </cx:plotAreaRegion>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microsoft.com/office/2014/relationships/chartEx" Target="../charts/chartEx1.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18</xdr:col>
      <xdr:colOff>533401</xdr:colOff>
      <xdr:row>7</xdr:row>
      <xdr:rowOff>19050</xdr:rowOff>
    </xdr:from>
    <xdr:to>
      <xdr:col>24</xdr:col>
      <xdr:colOff>314325</xdr:colOff>
      <xdr:row>19</xdr:row>
      <xdr:rowOff>9525</xdr:rowOff>
    </xdr:to>
    <xdr:sp macro="" textlink="">
      <xdr:nvSpPr>
        <xdr:cNvPr id="4" name="Rectangle: Rounded Corners 3">
          <a:extLst>
            <a:ext uri="{FF2B5EF4-FFF2-40B4-BE49-F238E27FC236}">
              <a16:creationId xmlns:a16="http://schemas.microsoft.com/office/drawing/2014/main" id="{AF60DE44-999C-2C28-8124-2130D2D6DB98}"/>
            </a:ext>
          </a:extLst>
        </xdr:cNvPr>
        <xdr:cNvSpPr/>
      </xdr:nvSpPr>
      <xdr:spPr>
        <a:xfrm>
          <a:off x="11153776" y="1571625"/>
          <a:ext cx="3724274" cy="2428875"/>
        </a:xfrm>
        <a:prstGeom prst="roundRect">
          <a:avLst/>
        </a:prstGeom>
        <a:solidFill>
          <a:schemeClr val="accent1">
            <a:alpha val="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533401</xdr:colOff>
      <xdr:row>4</xdr:row>
      <xdr:rowOff>142875</xdr:rowOff>
    </xdr:from>
    <xdr:to>
      <xdr:col>24</xdr:col>
      <xdr:colOff>304801</xdr:colOff>
      <xdr:row>6</xdr:row>
      <xdr:rowOff>123825</xdr:rowOff>
    </xdr:to>
    <xdr:sp macro="" textlink="">
      <xdr:nvSpPr>
        <xdr:cNvPr id="5" name="Rectangle: Rounded Corners 4">
          <a:extLst>
            <a:ext uri="{FF2B5EF4-FFF2-40B4-BE49-F238E27FC236}">
              <a16:creationId xmlns:a16="http://schemas.microsoft.com/office/drawing/2014/main" id="{3D9928EB-4E12-DA78-24A3-1E13BD80415B}"/>
            </a:ext>
          </a:extLst>
        </xdr:cNvPr>
        <xdr:cNvSpPr/>
      </xdr:nvSpPr>
      <xdr:spPr>
        <a:xfrm>
          <a:off x="11153776" y="1019175"/>
          <a:ext cx="3714750" cy="466725"/>
        </a:xfrm>
        <a:prstGeom prst="roundRect">
          <a:avLst/>
        </a:prstGeom>
        <a:solidFill>
          <a:schemeClr val="bg1">
            <a:lumMod val="85000"/>
            <a:alpha val="3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561975</xdr:colOff>
      <xdr:row>4</xdr:row>
      <xdr:rowOff>185737</xdr:rowOff>
    </xdr:from>
    <xdr:to>
      <xdr:col>8</xdr:col>
      <xdr:colOff>314325</xdr:colOff>
      <xdr:row>19</xdr:row>
      <xdr:rowOff>71437</xdr:rowOff>
    </xdr:to>
    <xdr:graphicFrame macro="">
      <xdr:nvGraphicFramePr>
        <xdr:cNvPr id="2" name="Chart 1">
          <a:extLst>
            <a:ext uri="{FF2B5EF4-FFF2-40B4-BE49-F238E27FC236}">
              <a16:creationId xmlns:a16="http://schemas.microsoft.com/office/drawing/2014/main" id="{9615C462-7EC0-BB2B-4C6D-C8B24E49F4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495300</xdr:colOff>
      <xdr:row>20</xdr:row>
      <xdr:rowOff>166686</xdr:rowOff>
    </xdr:from>
    <xdr:to>
      <xdr:col>18</xdr:col>
      <xdr:colOff>333374</xdr:colOff>
      <xdr:row>36</xdr:row>
      <xdr:rowOff>47624</xdr:rowOff>
    </xdr:to>
    <xdr:graphicFrame macro="">
      <xdr:nvGraphicFramePr>
        <xdr:cNvPr id="3" name="Chart 2">
          <a:extLst>
            <a:ext uri="{FF2B5EF4-FFF2-40B4-BE49-F238E27FC236}">
              <a16:creationId xmlns:a16="http://schemas.microsoft.com/office/drawing/2014/main" id="{F0453AD7-1787-0AFB-2B71-9788EFB460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447674</xdr:colOff>
      <xdr:row>4</xdr:row>
      <xdr:rowOff>152399</xdr:rowOff>
    </xdr:from>
    <xdr:to>
      <xdr:col>18</xdr:col>
      <xdr:colOff>314324</xdr:colOff>
      <xdr:row>19</xdr:row>
      <xdr:rowOff>66674</xdr:rowOff>
    </xdr:to>
    <xdr:sp macro="" textlink="">
      <xdr:nvSpPr>
        <xdr:cNvPr id="6" name="Rectangle: Rounded Corners 5">
          <a:extLst>
            <a:ext uri="{FF2B5EF4-FFF2-40B4-BE49-F238E27FC236}">
              <a16:creationId xmlns:a16="http://schemas.microsoft.com/office/drawing/2014/main" id="{2D7BE3AE-583C-4A9D-AA70-9CF1025E59C0}"/>
            </a:ext>
          </a:extLst>
        </xdr:cNvPr>
        <xdr:cNvSpPr/>
      </xdr:nvSpPr>
      <xdr:spPr>
        <a:xfrm>
          <a:off x="5324474" y="1028699"/>
          <a:ext cx="5610225" cy="2924175"/>
        </a:xfrm>
        <a:prstGeom prst="roundRect">
          <a:avLst/>
        </a:prstGeom>
        <a:solidFill>
          <a:schemeClr val="accent1">
            <a:alpha val="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495299</xdr:colOff>
      <xdr:row>21</xdr:row>
      <xdr:rowOff>38100</xdr:rowOff>
    </xdr:from>
    <xdr:to>
      <xdr:col>8</xdr:col>
      <xdr:colOff>352424</xdr:colOff>
      <xdr:row>36</xdr:row>
      <xdr:rowOff>28576</xdr:rowOff>
    </xdr:to>
    <mc:AlternateContent xmlns:mc="http://schemas.openxmlformats.org/markup-compatibility/2006">
      <mc:Choice xmlns:cx1="http://schemas.microsoft.com/office/drawing/2015/9/8/chartex" Requires="cx1">
        <xdr:graphicFrame macro="">
          <xdr:nvGraphicFramePr>
            <xdr:cNvPr id="7" name="Chart 3">
              <a:extLst>
                <a:ext uri="{FF2B5EF4-FFF2-40B4-BE49-F238E27FC236}">
                  <a16:creationId xmlns:a16="http://schemas.microsoft.com/office/drawing/2014/main" id="{18DA0EF7-9C7F-AAF7-2AC4-12454394D5D8}"/>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193799" y="4419600"/>
              <a:ext cx="4746625" cy="2974976"/>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18</xdr:col>
      <xdr:colOff>514350</xdr:colOff>
      <xdr:row>20</xdr:row>
      <xdr:rowOff>104775</xdr:rowOff>
    </xdr:from>
    <xdr:to>
      <xdr:col>24</xdr:col>
      <xdr:colOff>114299</xdr:colOff>
      <xdr:row>36</xdr:row>
      <xdr:rowOff>28575</xdr:rowOff>
    </xdr:to>
    <xdr:sp macro="" textlink="">
      <xdr:nvSpPr>
        <xdr:cNvPr id="8" name="Rectangle: Rounded Corners 7">
          <a:extLst>
            <a:ext uri="{FF2B5EF4-FFF2-40B4-BE49-F238E27FC236}">
              <a16:creationId xmlns:a16="http://schemas.microsoft.com/office/drawing/2014/main" id="{13FCAA74-AF34-4568-A184-D0FFAA3267B8}"/>
            </a:ext>
          </a:extLst>
        </xdr:cNvPr>
        <xdr:cNvSpPr/>
      </xdr:nvSpPr>
      <xdr:spPr>
        <a:xfrm>
          <a:off x="10496550" y="4286250"/>
          <a:ext cx="3600449" cy="3086100"/>
        </a:xfrm>
        <a:prstGeom prst="roundRect">
          <a:avLst/>
        </a:prstGeom>
        <a:solidFill>
          <a:schemeClr val="accent1">
            <a:alpha val="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E49"/>
  <sheetViews>
    <sheetView workbookViewId="0">
      <selection activeCell="F15" sqref="F15"/>
    </sheetView>
  </sheetViews>
  <sheetFormatPr baseColWidth="10" defaultColWidth="8.83203125" defaultRowHeight="15" x14ac:dyDescent="0.2"/>
  <cols>
    <col min="1" max="1" width="43.33203125" customWidth="1"/>
    <col min="2" max="2" width="18.6640625" customWidth="1"/>
  </cols>
  <sheetData>
    <row r="1" spans="1:5" ht="18" x14ac:dyDescent="0.2">
      <c r="A1" s="69" t="s">
        <v>42</v>
      </c>
      <c r="B1" s="70"/>
    </row>
    <row r="2" spans="1:5" ht="18" x14ac:dyDescent="0.2">
      <c r="A2" s="69" t="s">
        <v>41</v>
      </c>
      <c r="B2" s="70"/>
    </row>
    <row r="3" spans="1:5" x14ac:dyDescent="0.2">
      <c r="A3" s="71" t="s">
        <v>43</v>
      </c>
      <c r="B3" s="70"/>
    </row>
    <row r="5" spans="1:5" x14ac:dyDescent="0.2">
      <c r="A5" s="1"/>
      <c r="B5" s="2" t="s">
        <v>0</v>
      </c>
    </row>
    <row r="6" spans="1:5" x14ac:dyDescent="0.2">
      <c r="A6" s="3" t="s">
        <v>1</v>
      </c>
      <c r="B6" s="4"/>
    </row>
    <row r="7" spans="1:5" x14ac:dyDescent="0.2">
      <c r="A7" s="3" t="s">
        <v>2</v>
      </c>
      <c r="B7" s="5">
        <v>55181.04</v>
      </c>
    </row>
    <row r="8" spans="1:5" x14ac:dyDescent="0.2">
      <c r="A8" s="3" t="s">
        <v>121</v>
      </c>
      <c r="B8" s="5">
        <v>649</v>
      </c>
      <c r="E8" t="s">
        <v>44</v>
      </c>
    </row>
    <row r="9" spans="1:5" x14ac:dyDescent="0.2">
      <c r="A9" s="3" t="s">
        <v>122</v>
      </c>
      <c r="B9" s="5">
        <v>495</v>
      </c>
      <c r="E9" t="s">
        <v>135</v>
      </c>
    </row>
    <row r="10" spans="1:5" x14ac:dyDescent="0.2">
      <c r="A10" s="3" t="s">
        <v>120</v>
      </c>
      <c r="B10" s="5">
        <v>280</v>
      </c>
      <c r="E10" t="s">
        <v>45</v>
      </c>
    </row>
    <row r="11" spans="1:5" x14ac:dyDescent="0.2">
      <c r="A11" s="3" t="s">
        <v>3</v>
      </c>
      <c r="B11" s="5">
        <v>30</v>
      </c>
      <c r="E11" t="s">
        <v>134</v>
      </c>
    </row>
    <row r="12" spans="1:5" x14ac:dyDescent="0.2">
      <c r="A12" s="3" t="s">
        <v>4</v>
      </c>
      <c r="B12" s="6">
        <f>SUM(B7:B11)</f>
        <v>56635.040000000001</v>
      </c>
    </row>
    <row r="13" spans="1:5" x14ac:dyDescent="0.2">
      <c r="A13" s="3" t="s">
        <v>5</v>
      </c>
      <c r="B13" s="4"/>
    </row>
    <row r="14" spans="1:5" x14ac:dyDescent="0.2">
      <c r="A14" s="3" t="s">
        <v>6</v>
      </c>
      <c r="B14" s="5">
        <v>7072.6</v>
      </c>
    </row>
    <row r="15" spans="1:5" x14ac:dyDescent="0.2">
      <c r="A15" s="3" t="s">
        <v>7</v>
      </c>
      <c r="B15" s="5">
        <v>1618.01</v>
      </c>
    </row>
    <row r="16" spans="1:5" x14ac:dyDescent="0.2">
      <c r="A16" s="3" t="s">
        <v>8</v>
      </c>
      <c r="B16" s="5">
        <v>112.42</v>
      </c>
    </row>
    <row r="17" spans="1:2" x14ac:dyDescent="0.2">
      <c r="A17" s="3" t="s">
        <v>9</v>
      </c>
      <c r="B17" s="6">
        <f>SUM(B14:B16)</f>
        <v>8803.0300000000007</v>
      </c>
    </row>
    <row r="18" spans="1:2" x14ac:dyDescent="0.2">
      <c r="A18" s="3" t="s">
        <v>10</v>
      </c>
      <c r="B18" s="6">
        <f>+B12-B17</f>
        <v>47832.01</v>
      </c>
    </row>
    <row r="19" spans="1:2" x14ac:dyDescent="0.2">
      <c r="A19" s="3" t="s">
        <v>11</v>
      </c>
      <c r="B19" s="4"/>
    </row>
    <row r="20" spans="1:2" x14ac:dyDescent="0.2">
      <c r="A20" s="3" t="s">
        <v>12</v>
      </c>
      <c r="B20" s="4"/>
    </row>
    <row r="21" spans="1:2" x14ac:dyDescent="0.2">
      <c r="A21" s="3" t="s">
        <v>13</v>
      </c>
      <c r="B21" s="5">
        <v>34289.39</v>
      </c>
    </row>
    <row r="22" spans="1:2" x14ac:dyDescent="0.2">
      <c r="A22" s="3" t="s">
        <v>14</v>
      </c>
      <c r="B22" s="5">
        <v>-699.96</v>
      </c>
    </row>
    <row r="23" spans="1:2" x14ac:dyDescent="0.2">
      <c r="A23" s="3" t="s">
        <v>15</v>
      </c>
      <c r="B23" s="5">
        <v>806.53</v>
      </c>
    </row>
    <row r="24" spans="1:2" x14ac:dyDescent="0.2">
      <c r="A24" s="3" t="s">
        <v>16</v>
      </c>
      <c r="B24" s="6">
        <f>SUM(B21:B23)</f>
        <v>34395.96</v>
      </c>
    </row>
    <row r="25" spans="1:2" x14ac:dyDescent="0.2">
      <c r="A25" s="3" t="s">
        <v>17</v>
      </c>
      <c r="B25" s="5">
        <v>1025.79</v>
      </c>
    </row>
    <row r="26" spans="1:2" x14ac:dyDescent="0.2">
      <c r="A26" s="3" t="s">
        <v>18</v>
      </c>
      <c r="B26" s="5">
        <v>212.6</v>
      </c>
    </row>
    <row r="27" spans="1:2" x14ac:dyDescent="0.2">
      <c r="A27" s="3" t="s">
        <v>19</v>
      </c>
      <c r="B27" s="5">
        <v>281.94</v>
      </c>
    </row>
    <row r="28" spans="1:2" x14ac:dyDescent="0.2">
      <c r="A28" s="3" t="s">
        <v>20</v>
      </c>
      <c r="B28" s="5">
        <v>180</v>
      </c>
    </row>
    <row r="29" spans="1:2" x14ac:dyDescent="0.2">
      <c r="A29" s="3" t="s">
        <v>21</v>
      </c>
      <c r="B29" s="5">
        <v>1400</v>
      </c>
    </row>
    <row r="30" spans="1:2" x14ac:dyDescent="0.2">
      <c r="A30" s="3" t="s">
        <v>22</v>
      </c>
      <c r="B30" s="5">
        <v>1807.71</v>
      </c>
    </row>
    <row r="31" spans="1:2" x14ac:dyDescent="0.2">
      <c r="A31" s="3" t="s">
        <v>23</v>
      </c>
      <c r="B31" s="5">
        <v>18.899999999999999</v>
      </c>
    </row>
    <row r="32" spans="1:2" x14ac:dyDescent="0.2">
      <c r="A32" s="3" t="s">
        <v>24</v>
      </c>
      <c r="B32" s="5">
        <v>38.67</v>
      </c>
    </row>
    <row r="33" spans="1:2" x14ac:dyDescent="0.2">
      <c r="A33" s="3" t="s">
        <v>25</v>
      </c>
      <c r="B33" s="5">
        <v>31.59</v>
      </c>
    </row>
    <row r="34" spans="1:2" x14ac:dyDescent="0.2">
      <c r="A34" s="3" t="s">
        <v>26</v>
      </c>
      <c r="B34" s="5">
        <v>1115.27</v>
      </c>
    </row>
    <row r="35" spans="1:2" x14ac:dyDescent="0.2">
      <c r="A35" s="3" t="s">
        <v>27</v>
      </c>
      <c r="B35" s="5">
        <v>1552.2</v>
      </c>
    </row>
    <row r="36" spans="1:2" x14ac:dyDescent="0.2">
      <c r="A36" s="3" t="s">
        <v>28</v>
      </c>
      <c r="B36" s="5">
        <v>501.84</v>
      </c>
    </row>
    <row r="37" spans="1:2" x14ac:dyDescent="0.2">
      <c r="A37" s="3" t="s">
        <v>29</v>
      </c>
      <c r="B37" s="5">
        <v>41.4</v>
      </c>
    </row>
    <row r="38" spans="1:2" x14ac:dyDescent="0.2">
      <c r="A38" s="3" t="s">
        <v>30</v>
      </c>
      <c r="B38" s="5">
        <v>21.68</v>
      </c>
    </row>
    <row r="39" spans="1:2" x14ac:dyDescent="0.2">
      <c r="A39" s="3" t="s">
        <v>31</v>
      </c>
      <c r="B39" s="5">
        <v>6.6</v>
      </c>
    </row>
    <row r="40" spans="1:2" x14ac:dyDescent="0.2">
      <c r="A40" s="3" t="s">
        <v>32</v>
      </c>
      <c r="B40" s="5">
        <v>29.83</v>
      </c>
    </row>
    <row r="41" spans="1:2" x14ac:dyDescent="0.2">
      <c r="A41" s="3" t="s">
        <v>33</v>
      </c>
      <c r="B41" s="5">
        <v>163.33000000000001</v>
      </c>
    </row>
    <row r="42" spans="1:2" x14ac:dyDescent="0.2">
      <c r="A42" s="3" t="s">
        <v>34</v>
      </c>
      <c r="B42" s="5">
        <v>473.16</v>
      </c>
    </row>
    <row r="43" spans="1:2" x14ac:dyDescent="0.2">
      <c r="A43" s="3" t="s">
        <v>35</v>
      </c>
      <c r="B43" s="5">
        <v>5.83</v>
      </c>
    </row>
    <row r="44" spans="1:2" x14ac:dyDescent="0.2">
      <c r="A44" s="3" t="s">
        <v>36</v>
      </c>
      <c r="B44" s="5">
        <v>16.64</v>
      </c>
    </row>
    <row r="45" spans="1:2" x14ac:dyDescent="0.2">
      <c r="A45" s="3" t="s">
        <v>37</v>
      </c>
      <c r="B45" s="5">
        <v>1714.44</v>
      </c>
    </row>
    <row r="46" spans="1:2" x14ac:dyDescent="0.2">
      <c r="A46" s="3" t="s">
        <v>38</v>
      </c>
      <c r="B46" s="5">
        <v>0</v>
      </c>
    </row>
    <row r="47" spans="1:2" x14ac:dyDescent="0.2">
      <c r="A47" s="3" t="s">
        <v>39</v>
      </c>
      <c r="B47" s="6">
        <f>SUM(B25:B46)</f>
        <v>10639.42</v>
      </c>
    </row>
    <row r="48" spans="1:2" x14ac:dyDescent="0.2">
      <c r="A48" s="3" t="s">
        <v>40</v>
      </c>
      <c r="B48" s="6">
        <f>+B18-B24-B47</f>
        <v>2796.6300000000028</v>
      </c>
    </row>
    <row r="49" spans="2:2" x14ac:dyDescent="0.2">
      <c r="B49" s="4"/>
    </row>
  </sheetData>
  <mergeCells count="3">
    <mergeCell ref="A1:B1"/>
    <mergeCell ref="A2:B2"/>
    <mergeCell ref="A3:B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12BB3-DC65-442B-A57D-A08AE9513C84}">
  <sheetPr>
    <tabColor theme="7" tint="0.39997558519241921"/>
  </sheetPr>
  <dimension ref="A1:E53"/>
  <sheetViews>
    <sheetView workbookViewId="0">
      <selection activeCell="J51" sqref="J51"/>
    </sheetView>
  </sheetViews>
  <sheetFormatPr baseColWidth="10" defaultColWidth="8.83203125" defaultRowHeight="15" outlineLevelRow="1" x14ac:dyDescent="0.2"/>
  <cols>
    <col min="1" max="1" width="43.33203125" customWidth="1"/>
    <col min="2" max="2" width="18.6640625" customWidth="1"/>
  </cols>
  <sheetData>
    <row r="1" spans="1:5" ht="18" x14ac:dyDescent="0.2">
      <c r="A1" s="69" t="s">
        <v>42</v>
      </c>
      <c r="B1" s="70"/>
    </row>
    <row r="2" spans="1:5" ht="18" x14ac:dyDescent="0.2">
      <c r="A2" s="69" t="s">
        <v>41</v>
      </c>
      <c r="B2" s="70"/>
    </row>
    <row r="3" spans="1:5" x14ac:dyDescent="0.2">
      <c r="A3" s="71" t="s">
        <v>43</v>
      </c>
      <c r="B3" s="70"/>
    </row>
    <row r="5" spans="1:5" x14ac:dyDescent="0.2">
      <c r="A5" s="1"/>
      <c r="B5" s="12" t="s">
        <v>0</v>
      </c>
    </row>
    <row r="6" spans="1:5" x14ac:dyDescent="0.2">
      <c r="A6" s="9" t="s">
        <v>1</v>
      </c>
      <c r="B6" s="4"/>
    </row>
    <row r="7" spans="1:5" x14ac:dyDescent="0.2">
      <c r="A7" s="8" t="s">
        <v>2</v>
      </c>
      <c r="B7" s="5">
        <v>55181.04</v>
      </c>
    </row>
    <row r="8" spans="1:5" x14ac:dyDescent="0.2">
      <c r="A8" s="8" t="s">
        <v>121</v>
      </c>
      <c r="B8" s="5">
        <v>649</v>
      </c>
      <c r="E8" t="s">
        <v>136</v>
      </c>
    </row>
    <row r="9" spans="1:5" x14ac:dyDescent="0.2">
      <c r="A9" s="8" t="s">
        <v>122</v>
      </c>
      <c r="B9" s="5">
        <v>495</v>
      </c>
      <c r="E9" t="s">
        <v>46</v>
      </c>
    </row>
    <row r="10" spans="1:5" x14ac:dyDescent="0.2">
      <c r="A10" s="8" t="s">
        <v>120</v>
      </c>
      <c r="B10" s="5">
        <v>280</v>
      </c>
      <c r="E10" t="s">
        <v>47</v>
      </c>
    </row>
    <row r="11" spans="1:5" x14ac:dyDescent="0.2">
      <c r="A11" s="8" t="s">
        <v>3</v>
      </c>
      <c r="B11" s="5">
        <v>30</v>
      </c>
    </row>
    <row r="12" spans="1:5" x14ac:dyDescent="0.2">
      <c r="A12" s="9" t="s">
        <v>4</v>
      </c>
      <c r="B12" s="7">
        <f>SUM(B7:B11)</f>
        <v>56635.040000000001</v>
      </c>
    </row>
    <row r="13" spans="1:5" hidden="1" outlineLevel="1" x14ac:dyDescent="0.2">
      <c r="A13" s="9"/>
      <c r="B13" s="4"/>
    </row>
    <row r="14" spans="1:5" hidden="1" outlineLevel="1" x14ac:dyDescent="0.2">
      <c r="A14" s="8" t="s">
        <v>5</v>
      </c>
      <c r="B14" s="5">
        <v>7072.6</v>
      </c>
    </row>
    <row r="15" spans="1:5" hidden="1" outlineLevel="1" x14ac:dyDescent="0.2">
      <c r="A15" s="8" t="s">
        <v>6</v>
      </c>
      <c r="B15" s="5">
        <v>1618.01</v>
      </c>
    </row>
    <row r="16" spans="1:5" hidden="1" outlineLevel="1" x14ac:dyDescent="0.2">
      <c r="A16" s="8" t="s">
        <v>7</v>
      </c>
      <c r="B16" s="5">
        <v>112.42</v>
      </c>
    </row>
    <row r="17" spans="1:2" hidden="1" outlineLevel="1" x14ac:dyDescent="0.2">
      <c r="A17" s="8" t="s">
        <v>8</v>
      </c>
      <c r="B17" s="5"/>
    </row>
    <row r="18" spans="1:2" collapsed="1" x14ac:dyDescent="0.2">
      <c r="A18" s="9" t="s">
        <v>9</v>
      </c>
      <c r="B18" s="11">
        <f>SUM(B14:B16)</f>
        <v>8803.0300000000007</v>
      </c>
    </row>
    <row r="19" spans="1:2" x14ac:dyDescent="0.2">
      <c r="A19" s="9"/>
      <c r="B19" s="11"/>
    </row>
    <row r="20" spans="1:2" x14ac:dyDescent="0.2">
      <c r="A20" s="9" t="s">
        <v>10</v>
      </c>
      <c r="B20" s="7">
        <f>+B12-B18</f>
        <v>47832.01</v>
      </c>
    </row>
    <row r="21" spans="1:2" x14ac:dyDescent="0.2">
      <c r="A21" s="9"/>
      <c r="B21" s="11"/>
    </row>
    <row r="22" spans="1:2" x14ac:dyDescent="0.2">
      <c r="A22" s="9" t="s">
        <v>11</v>
      </c>
      <c r="B22" s="4"/>
    </row>
    <row r="23" spans="1:2" hidden="1" outlineLevel="1" x14ac:dyDescent="0.2">
      <c r="A23" s="8" t="s">
        <v>12</v>
      </c>
      <c r="B23" s="4"/>
    </row>
    <row r="24" spans="1:2" hidden="1" outlineLevel="1" x14ac:dyDescent="0.2">
      <c r="A24" s="8" t="s">
        <v>13</v>
      </c>
      <c r="B24" s="5">
        <v>34289.39</v>
      </c>
    </row>
    <row r="25" spans="1:2" hidden="1" outlineLevel="1" x14ac:dyDescent="0.2">
      <c r="A25" s="8" t="s">
        <v>14</v>
      </c>
      <c r="B25" s="5">
        <v>-699.96</v>
      </c>
    </row>
    <row r="26" spans="1:2" hidden="1" outlineLevel="1" x14ac:dyDescent="0.2">
      <c r="A26" s="8" t="s">
        <v>15</v>
      </c>
      <c r="B26" s="5">
        <v>806.53</v>
      </c>
    </row>
    <row r="27" spans="1:2" collapsed="1" x14ac:dyDescent="0.2">
      <c r="A27" s="8" t="s">
        <v>16</v>
      </c>
      <c r="B27" s="13">
        <f>SUM(B24:B26)</f>
        <v>34395.96</v>
      </c>
    </row>
    <row r="28" spans="1:2" hidden="1" outlineLevel="1" x14ac:dyDescent="0.2">
      <c r="A28" s="8" t="s">
        <v>17</v>
      </c>
      <c r="B28" s="5">
        <v>1025.79</v>
      </c>
    </row>
    <row r="29" spans="1:2" hidden="1" outlineLevel="1" x14ac:dyDescent="0.2">
      <c r="A29" s="8" t="s">
        <v>18</v>
      </c>
      <c r="B29" s="5">
        <v>212.6</v>
      </c>
    </row>
    <row r="30" spans="1:2" hidden="1" outlineLevel="1" x14ac:dyDescent="0.2">
      <c r="A30" s="8" t="s">
        <v>19</v>
      </c>
      <c r="B30" s="5">
        <v>281.94</v>
      </c>
    </row>
    <row r="31" spans="1:2" hidden="1" outlineLevel="1" x14ac:dyDescent="0.2">
      <c r="A31" s="8" t="s">
        <v>20</v>
      </c>
      <c r="B31" s="5">
        <v>180</v>
      </c>
    </row>
    <row r="32" spans="1:2" hidden="1" outlineLevel="1" x14ac:dyDescent="0.2">
      <c r="A32" s="8" t="s">
        <v>21</v>
      </c>
      <c r="B32" s="5">
        <v>1400</v>
      </c>
    </row>
    <row r="33" spans="1:2" hidden="1" outlineLevel="1" x14ac:dyDescent="0.2">
      <c r="A33" s="8" t="s">
        <v>22</v>
      </c>
      <c r="B33" s="5">
        <v>1807.71</v>
      </c>
    </row>
    <row r="34" spans="1:2" hidden="1" outlineLevel="1" x14ac:dyDescent="0.2">
      <c r="A34" s="8" t="s">
        <v>23</v>
      </c>
      <c r="B34" s="5">
        <v>18.899999999999999</v>
      </c>
    </row>
    <row r="35" spans="1:2" hidden="1" outlineLevel="1" x14ac:dyDescent="0.2">
      <c r="A35" s="8" t="s">
        <v>24</v>
      </c>
      <c r="B35" s="5">
        <v>38.67</v>
      </c>
    </row>
    <row r="36" spans="1:2" hidden="1" outlineLevel="1" x14ac:dyDescent="0.2">
      <c r="A36" s="8" t="s">
        <v>25</v>
      </c>
      <c r="B36" s="5">
        <v>31.59</v>
      </c>
    </row>
    <row r="37" spans="1:2" hidden="1" outlineLevel="1" x14ac:dyDescent="0.2">
      <c r="A37" s="8" t="s">
        <v>26</v>
      </c>
      <c r="B37" s="5">
        <v>1115.27</v>
      </c>
    </row>
    <row r="38" spans="1:2" hidden="1" outlineLevel="1" x14ac:dyDescent="0.2">
      <c r="A38" s="8" t="s">
        <v>27</v>
      </c>
      <c r="B38" s="5">
        <v>1552.2</v>
      </c>
    </row>
    <row r="39" spans="1:2" hidden="1" outlineLevel="1" x14ac:dyDescent="0.2">
      <c r="A39" s="8" t="s">
        <v>28</v>
      </c>
      <c r="B39" s="5">
        <v>501.84</v>
      </c>
    </row>
    <row r="40" spans="1:2" hidden="1" outlineLevel="1" x14ac:dyDescent="0.2">
      <c r="A40" s="8" t="s">
        <v>29</v>
      </c>
      <c r="B40" s="5">
        <v>41.4</v>
      </c>
    </row>
    <row r="41" spans="1:2" hidden="1" outlineLevel="1" x14ac:dyDescent="0.2">
      <c r="A41" s="8" t="s">
        <v>30</v>
      </c>
      <c r="B41" s="5">
        <v>21.68</v>
      </c>
    </row>
    <row r="42" spans="1:2" hidden="1" outlineLevel="1" x14ac:dyDescent="0.2">
      <c r="A42" s="8" t="s">
        <v>31</v>
      </c>
      <c r="B42" s="5">
        <v>6.6</v>
      </c>
    </row>
    <row r="43" spans="1:2" hidden="1" outlineLevel="1" x14ac:dyDescent="0.2">
      <c r="A43" s="8" t="s">
        <v>32</v>
      </c>
      <c r="B43" s="5">
        <v>29.83</v>
      </c>
    </row>
    <row r="44" spans="1:2" hidden="1" outlineLevel="1" x14ac:dyDescent="0.2">
      <c r="A44" s="8" t="s">
        <v>33</v>
      </c>
      <c r="B44" s="5">
        <v>163.33000000000001</v>
      </c>
    </row>
    <row r="45" spans="1:2" hidden="1" outlineLevel="1" x14ac:dyDescent="0.2">
      <c r="A45" s="8" t="s">
        <v>34</v>
      </c>
      <c r="B45" s="5">
        <v>473.16</v>
      </c>
    </row>
    <row r="46" spans="1:2" hidden="1" outlineLevel="1" x14ac:dyDescent="0.2">
      <c r="A46" s="8" t="s">
        <v>35</v>
      </c>
      <c r="B46" s="5">
        <v>5.83</v>
      </c>
    </row>
    <row r="47" spans="1:2" hidden="1" outlineLevel="1" x14ac:dyDescent="0.2">
      <c r="A47" s="8" t="s">
        <v>36</v>
      </c>
      <c r="B47" s="5">
        <v>16.64</v>
      </c>
    </row>
    <row r="48" spans="1:2" hidden="1" outlineLevel="1" x14ac:dyDescent="0.2">
      <c r="A48" s="8" t="s">
        <v>37</v>
      </c>
      <c r="B48" s="5">
        <v>1714.44</v>
      </c>
    </row>
    <row r="49" spans="1:2" hidden="1" outlineLevel="1" x14ac:dyDescent="0.2">
      <c r="A49" s="9" t="s">
        <v>38</v>
      </c>
      <c r="B49" s="5">
        <v>0</v>
      </c>
    </row>
    <row r="50" spans="1:2" collapsed="1" x14ac:dyDescent="0.2">
      <c r="A50" s="9" t="s">
        <v>39</v>
      </c>
      <c r="B50" s="11">
        <f>SUM(B28:B49)</f>
        <v>10639.42</v>
      </c>
    </row>
    <row r="51" spans="1:2" x14ac:dyDescent="0.2">
      <c r="A51" s="9"/>
      <c r="B51" s="11"/>
    </row>
    <row r="52" spans="1:2" x14ac:dyDescent="0.2">
      <c r="A52" s="3" t="s">
        <v>40</v>
      </c>
      <c r="B52" s="10">
        <f>+B20-B27-B50</f>
        <v>2796.6300000000028</v>
      </c>
    </row>
    <row r="53" spans="1:2" x14ac:dyDescent="0.2">
      <c r="B53" s="4"/>
    </row>
  </sheetData>
  <mergeCells count="3">
    <mergeCell ref="A1:B1"/>
    <mergeCell ref="A2:B2"/>
    <mergeCell ref="A3:B3"/>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DFB07-5EB3-49F9-B0E0-773713B29FE7}">
  <sheetPr>
    <tabColor theme="7" tint="0.39997558519241921"/>
  </sheetPr>
  <dimension ref="A1:M53"/>
  <sheetViews>
    <sheetView workbookViewId="0">
      <selection activeCell="M54" sqref="M54"/>
    </sheetView>
  </sheetViews>
  <sheetFormatPr baseColWidth="10" defaultColWidth="8.83203125" defaultRowHeight="15" outlineLevelRow="1" x14ac:dyDescent="0.2"/>
  <cols>
    <col min="1" max="1" width="24.33203125" customWidth="1"/>
    <col min="2" max="8" width="11.6640625" customWidth="1"/>
    <col min="9" max="9" width="6" customWidth="1"/>
    <col min="10" max="10" width="11.6640625" customWidth="1"/>
  </cols>
  <sheetData>
    <row r="1" spans="1:13" ht="18" x14ac:dyDescent="0.2">
      <c r="A1" s="69" t="s">
        <v>42</v>
      </c>
      <c r="B1" s="70"/>
    </row>
    <row r="2" spans="1:13" ht="18" x14ac:dyDescent="0.2">
      <c r="A2" s="20" t="s">
        <v>48</v>
      </c>
    </row>
    <row r="3" spans="1:13" x14ac:dyDescent="0.2">
      <c r="A3" s="21" t="s">
        <v>56</v>
      </c>
    </row>
    <row r="5" spans="1:13" s="23" customFormat="1" x14ac:dyDescent="0.2">
      <c r="A5" s="25"/>
      <c r="B5" s="26" t="s">
        <v>49</v>
      </c>
      <c r="C5" s="26" t="s">
        <v>50</v>
      </c>
      <c r="D5" s="26" t="s">
        <v>51</v>
      </c>
      <c r="E5" s="26" t="s">
        <v>52</v>
      </c>
      <c r="F5" s="26" t="s">
        <v>53</v>
      </c>
      <c r="G5" s="26" t="s">
        <v>54</v>
      </c>
      <c r="H5" s="27">
        <v>45689</v>
      </c>
      <c r="I5" s="26"/>
      <c r="J5" s="26" t="s">
        <v>0</v>
      </c>
    </row>
    <row r="6" spans="1:13" hidden="1" outlineLevel="1" x14ac:dyDescent="0.2">
      <c r="A6" s="8" t="s">
        <v>1</v>
      </c>
      <c r="B6" s="15"/>
      <c r="C6" s="15"/>
      <c r="D6" s="15"/>
      <c r="E6" s="15"/>
      <c r="F6" s="15"/>
      <c r="G6" s="15"/>
      <c r="H6" s="15"/>
      <c r="I6" s="15"/>
      <c r="J6" s="15"/>
    </row>
    <row r="7" spans="1:13" hidden="1" outlineLevel="1" x14ac:dyDescent="0.2">
      <c r="A7" s="8" t="s">
        <v>2</v>
      </c>
      <c r="B7" s="16">
        <v>8041.7</v>
      </c>
      <c r="C7" s="16">
        <v>8614.1200000000008</v>
      </c>
      <c r="D7" s="16">
        <v>10270.209999999999</v>
      </c>
      <c r="E7" s="16">
        <v>8604.7099999999991</v>
      </c>
      <c r="F7" s="16">
        <v>9694.44</v>
      </c>
      <c r="G7" s="16">
        <v>7228.66</v>
      </c>
      <c r="H7" s="16">
        <v>2727.2</v>
      </c>
      <c r="I7" s="16"/>
      <c r="J7" s="16">
        <v>55181.039999999994</v>
      </c>
    </row>
    <row r="8" spans="1:13" hidden="1" outlineLevel="1" x14ac:dyDescent="0.2">
      <c r="A8" s="8" t="s">
        <v>121</v>
      </c>
      <c r="B8" s="15"/>
      <c r="C8" s="15"/>
      <c r="D8" s="16">
        <v>114.5</v>
      </c>
      <c r="E8" s="16">
        <v>171</v>
      </c>
      <c r="F8" s="16">
        <v>281</v>
      </c>
      <c r="G8" s="16">
        <v>82.5</v>
      </c>
      <c r="H8" s="15"/>
      <c r="I8" s="15"/>
      <c r="J8" s="16">
        <v>649</v>
      </c>
    </row>
    <row r="9" spans="1:13" hidden="1" outlineLevel="1" x14ac:dyDescent="0.2">
      <c r="A9" s="8" t="s">
        <v>122</v>
      </c>
      <c r="B9" s="16">
        <v>495</v>
      </c>
      <c r="C9" s="15"/>
      <c r="D9" s="15"/>
      <c r="E9" s="15"/>
      <c r="F9" s="15"/>
      <c r="G9" s="15"/>
      <c r="H9" s="15"/>
      <c r="I9" s="15"/>
      <c r="J9" s="16">
        <v>495</v>
      </c>
    </row>
    <row r="10" spans="1:13" hidden="1" outlineLevel="1" x14ac:dyDescent="0.2">
      <c r="A10" s="8" t="s">
        <v>120</v>
      </c>
      <c r="B10" s="16">
        <v>75</v>
      </c>
      <c r="C10" s="15"/>
      <c r="D10" s="16">
        <v>90</v>
      </c>
      <c r="E10" s="16">
        <v>30</v>
      </c>
      <c r="F10" s="15"/>
      <c r="G10" s="16">
        <v>55</v>
      </c>
      <c r="H10" s="16">
        <v>30</v>
      </c>
      <c r="I10" s="16"/>
      <c r="J10" s="16">
        <v>280</v>
      </c>
    </row>
    <row r="11" spans="1:13" hidden="1" outlineLevel="1" x14ac:dyDescent="0.2">
      <c r="A11" s="8" t="s">
        <v>3</v>
      </c>
      <c r="B11" s="16">
        <v>30</v>
      </c>
      <c r="C11" s="15"/>
      <c r="D11" s="15"/>
      <c r="E11" s="15"/>
      <c r="F11" s="15"/>
      <c r="G11" s="15"/>
      <c r="H11" s="15"/>
      <c r="I11" s="15"/>
      <c r="J11" s="16">
        <v>30</v>
      </c>
    </row>
    <row r="12" spans="1:13" s="23" customFormat="1" collapsed="1" x14ac:dyDescent="0.2">
      <c r="A12" s="9" t="s">
        <v>4</v>
      </c>
      <c r="B12" s="17">
        <f>SUM(B7:B11)</f>
        <v>8641.7000000000007</v>
      </c>
      <c r="C12" s="17">
        <f t="shared" ref="C12:J12" si="0">SUM(C7:C11)</f>
        <v>8614.1200000000008</v>
      </c>
      <c r="D12" s="17">
        <f t="shared" si="0"/>
        <v>10474.709999999999</v>
      </c>
      <c r="E12" s="17">
        <f t="shared" si="0"/>
        <v>8805.7099999999991</v>
      </c>
      <c r="F12" s="17">
        <f t="shared" si="0"/>
        <v>9975.44</v>
      </c>
      <c r="G12" s="17">
        <f t="shared" si="0"/>
        <v>7366.16</v>
      </c>
      <c r="H12" s="17">
        <f t="shared" si="0"/>
        <v>2757.2</v>
      </c>
      <c r="I12" s="22"/>
      <c r="J12" s="17">
        <f t="shared" si="0"/>
        <v>56635.039999999994</v>
      </c>
      <c r="M12" t="s">
        <v>58</v>
      </c>
    </row>
    <row r="13" spans="1:13" x14ac:dyDescent="0.2">
      <c r="A13" s="8"/>
      <c r="B13" s="13"/>
      <c r="C13" s="13"/>
      <c r="D13" s="13"/>
      <c r="E13" s="13"/>
      <c r="F13" s="13"/>
      <c r="G13" s="13"/>
      <c r="H13" s="13"/>
      <c r="I13" s="13"/>
      <c r="J13" s="13"/>
      <c r="M13" t="s">
        <v>57</v>
      </c>
    </row>
    <row r="14" spans="1:13" hidden="1" outlineLevel="1" x14ac:dyDescent="0.2">
      <c r="A14" s="8" t="s">
        <v>5</v>
      </c>
      <c r="B14" s="15"/>
      <c r="C14" s="15"/>
      <c r="D14" s="15"/>
      <c r="E14" s="15"/>
      <c r="F14" s="15"/>
      <c r="G14" s="15"/>
      <c r="H14" s="15"/>
      <c r="I14" s="15"/>
      <c r="J14" s="15"/>
    </row>
    <row r="15" spans="1:13" hidden="1" outlineLevel="1" x14ac:dyDescent="0.2">
      <c r="A15" s="8" t="s">
        <v>6</v>
      </c>
      <c r="B15" s="16">
        <v>1150.2</v>
      </c>
      <c r="C15" s="16">
        <v>1174.3499999999999</v>
      </c>
      <c r="D15" s="16">
        <v>1323.47</v>
      </c>
      <c r="E15" s="16">
        <v>1089.47</v>
      </c>
      <c r="F15" s="16">
        <v>1166.44</v>
      </c>
      <c r="G15" s="16">
        <v>30.8</v>
      </c>
      <c r="H15" s="16">
        <v>1137.8699999999999</v>
      </c>
      <c r="I15" s="16"/>
      <c r="J15" s="16">
        <v>7072.6</v>
      </c>
    </row>
    <row r="16" spans="1:13" hidden="1" outlineLevel="1" x14ac:dyDescent="0.2">
      <c r="A16" s="8" t="s">
        <v>7</v>
      </c>
      <c r="B16" s="16">
        <v>234.82</v>
      </c>
      <c r="C16" s="16">
        <v>268.04000000000002</v>
      </c>
      <c r="D16" s="16">
        <v>283.89999999999998</v>
      </c>
      <c r="E16" s="16">
        <v>303.33999999999997</v>
      </c>
      <c r="F16" s="16">
        <v>263.58999999999997</v>
      </c>
      <c r="G16" s="16">
        <v>264.32</v>
      </c>
      <c r="H16" s="15"/>
      <c r="I16" s="15"/>
      <c r="J16" s="16">
        <v>1618.0099999999998</v>
      </c>
    </row>
    <row r="17" spans="1:13" hidden="1" outlineLevel="1" x14ac:dyDescent="0.2">
      <c r="A17" s="8" t="s">
        <v>8</v>
      </c>
      <c r="B17" s="16">
        <v>112.42</v>
      </c>
      <c r="C17" s="15"/>
      <c r="D17" s="15"/>
      <c r="E17" s="15"/>
      <c r="F17" s="15"/>
      <c r="G17" s="15"/>
      <c r="H17" s="15"/>
      <c r="I17" s="15"/>
      <c r="J17" s="16">
        <v>112.42</v>
      </c>
    </row>
    <row r="18" spans="1:13" s="23" customFormat="1" collapsed="1" x14ac:dyDescent="0.2">
      <c r="A18" s="9" t="s">
        <v>9</v>
      </c>
      <c r="B18" s="22">
        <f>SUM(B15:B17)</f>
        <v>1497.44</v>
      </c>
      <c r="C18" s="22">
        <f t="shared" ref="C18:H18" si="1">SUM(C15:C17)</f>
        <v>1442.3899999999999</v>
      </c>
      <c r="D18" s="22">
        <f t="shared" si="1"/>
        <v>1607.37</v>
      </c>
      <c r="E18" s="22">
        <f t="shared" si="1"/>
        <v>1392.81</v>
      </c>
      <c r="F18" s="22">
        <f t="shared" si="1"/>
        <v>1430.03</v>
      </c>
      <c r="G18" s="22">
        <f t="shared" si="1"/>
        <v>295.12</v>
      </c>
      <c r="H18" s="22">
        <f t="shared" si="1"/>
        <v>1137.8699999999999</v>
      </c>
      <c r="I18" s="22"/>
      <c r="J18" s="22">
        <v>8803.0299999999988</v>
      </c>
      <c r="M18" t="s">
        <v>59</v>
      </c>
    </row>
    <row r="19" spans="1:13" x14ac:dyDescent="0.2">
      <c r="A19" s="8"/>
      <c r="B19" s="13"/>
      <c r="C19" s="13"/>
      <c r="D19" s="13"/>
      <c r="E19" s="13"/>
      <c r="F19" s="13"/>
      <c r="G19" s="13"/>
      <c r="H19" s="13"/>
      <c r="I19" s="13"/>
      <c r="J19" s="13"/>
    </row>
    <row r="20" spans="1:13" s="23" customFormat="1" x14ac:dyDescent="0.2">
      <c r="A20" s="9" t="s">
        <v>10</v>
      </c>
      <c r="B20" s="17">
        <f>+B12-B18</f>
        <v>7144.26</v>
      </c>
      <c r="C20" s="17">
        <f t="shared" ref="C20:J20" si="2">+C12-C18</f>
        <v>7171.7300000000014</v>
      </c>
      <c r="D20" s="17">
        <f t="shared" si="2"/>
        <v>8867.34</v>
      </c>
      <c r="E20" s="17">
        <f t="shared" si="2"/>
        <v>7412.9</v>
      </c>
      <c r="F20" s="17">
        <f t="shared" si="2"/>
        <v>8545.41</v>
      </c>
      <c r="G20" s="17">
        <f t="shared" si="2"/>
        <v>7071.04</v>
      </c>
      <c r="H20" s="17">
        <f t="shared" si="2"/>
        <v>1619.33</v>
      </c>
      <c r="I20" s="22"/>
      <c r="J20" s="17">
        <f t="shared" si="2"/>
        <v>47832.009999999995</v>
      </c>
    </row>
    <row r="21" spans="1:13" x14ac:dyDescent="0.2">
      <c r="A21" s="8"/>
      <c r="B21" s="13"/>
      <c r="C21" s="13"/>
      <c r="D21" s="13"/>
      <c r="E21" s="13"/>
      <c r="F21" s="13"/>
      <c r="G21" s="13"/>
      <c r="H21" s="13"/>
      <c r="I21" s="13"/>
      <c r="J21" s="13"/>
    </row>
    <row r="22" spans="1:13" hidden="1" outlineLevel="1" x14ac:dyDescent="0.2">
      <c r="A22" s="8" t="s">
        <v>11</v>
      </c>
      <c r="B22" s="15"/>
      <c r="C22" s="15"/>
      <c r="D22" s="15"/>
      <c r="E22" s="15"/>
      <c r="F22" s="15"/>
      <c r="G22" s="15"/>
      <c r="H22" s="15"/>
      <c r="I22" s="15"/>
      <c r="J22" s="15"/>
    </row>
    <row r="23" spans="1:13" hidden="1" outlineLevel="1" x14ac:dyDescent="0.2">
      <c r="A23" s="8" t="s">
        <v>12</v>
      </c>
      <c r="B23" s="15"/>
      <c r="C23" s="15"/>
      <c r="D23" s="15"/>
      <c r="E23" s="15"/>
      <c r="F23" s="15"/>
      <c r="G23" s="15"/>
      <c r="H23" s="15"/>
      <c r="I23" s="15"/>
      <c r="J23" s="16">
        <v>0</v>
      </c>
    </row>
    <row r="24" spans="1:13" hidden="1" outlineLevel="1" x14ac:dyDescent="0.2">
      <c r="A24" s="8" t="s">
        <v>13</v>
      </c>
      <c r="B24" s="16">
        <v>5044.1499999999996</v>
      </c>
      <c r="C24" s="16">
        <v>5294.15</v>
      </c>
      <c r="D24" s="16">
        <v>5127.03</v>
      </c>
      <c r="E24" s="16">
        <v>5994.15</v>
      </c>
      <c r="F24" s="16">
        <v>6444.15</v>
      </c>
      <c r="G24" s="16">
        <v>6385.76</v>
      </c>
      <c r="H24" s="15"/>
      <c r="I24" s="15"/>
      <c r="J24" s="16">
        <v>34289.39</v>
      </c>
    </row>
    <row r="25" spans="1:13" hidden="1" outlineLevel="1" x14ac:dyDescent="0.2">
      <c r="A25" s="8" t="s">
        <v>14</v>
      </c>
      <c r="B25" s="15"/>
      <c r="C25" s="15"/>
      <c r="D25" s="15"/>
      <c r="E25" s="15"/>
      <c r="F25" s="15"/>
      <c r="G25" s="16">
        <v>-374.13</v>
      </c>
      <c r="H25" s="16">
        <v>-325.83</v>
      </c>
      <c r="I25" s="16"/>
      <c r="J25" s="16">
        <v>-699.96</v>
      </c>
    </row>
    <row r="26" spans="1:13" hidden="1" outlineLevel="1" x14ac:dyDescent="0.2">
      <c r="A26" s="8" t="s">
        <v>15</v>
      </c>
      <c r="B26" s="16">
        <v>127.35</v>
      </c>
      <c r="C26" s="16">
        <v>152.35</v>
      </c>
      <c r="D26" s="16">
        <v>127.35</v>
      </c>
      <c r="E26" s="16">
        <v>140.25</v>
      </c>
      <c r="F26" s="16">
        <v>124.95</v>
      </c>
      <c r="G26" s="16">
        <v>134.28</v>
      </c>
      <c r="H26" s="15"/>
      <c r="I26" s="15"/>
      <c r="J26" s="16">
        <v>806.53</v>
      </c>
    </row>
    <row r="27" spans="1:13" s="23" customFormat="1" collapsed="1" x14ac:dyDescent="0.2">
      <c r="A27" s="9" t="s">
        <v>16</v>
      </c>
      <c r="B27" s="22">
        <f>SUM(B24:B26)</f>
        <v>5171.5</v>
      </c>
      <c r="C27" s="22">
        <f t="shared" ref="C27:J27" si="3">SUM(C24:C26)</f>
        <v>5446.5</v>
      </c>
      <c r="D27" s="22">
        <f t="shared" si="3"/>
        <v>5254.38</v>
      </c>
      <c r="E27" s="22">
        <f t="shared" si="3"/>
        <v>6134.4</v>
      </c>
      <c r="F27" s="22">
        <f t="shared" si="3"/>
        <v>6569.0999999999995</v>
      </c>
      <c r="G27" s="22">
        <f t="shared" si="3"/>
        <v>6145.91</v>
      </c>
      <c r="H27" s="22">
        <f t="shared" si="3"/>
        <v>-325.83</v>
      </c>
      <c r="I27" s="22"/>
      <c r="J27" s="22">
        <f t="shared" si="3"/>
        <v>34395.96</v>
      </c>
    </row>
    <row r="28" spans="1:13" x14ac:dyDescent="0.2">
      <c r="A28" s="8"/>
      <c r="B28" s="13"/>
      <c r="C28" s="13"/>
      <c r="D28" s="13"/>
      <c r="E28" s="13"/>
      <c r="F28" s="13"/>
      <c r="G28" s="13"/>
      <c r="H28" s="13"/>
      <c r="I28" s="13"/>
      <c r="J28" s="13"/>
    </row>
    <row r="29" spans="1:13" hidden="1" outlineLevel="1" x14ac:dyDescent="0.2">
      <c r="A29" s="8" t="s">
        <v>17</v>
      </c>
      <c r="B29" s="16">
        <v>0</v>
      </c>
      <c r="C29" s="16">
        <v>0</v>
      </c>
      <c r="D29" s="16">
        <v>0</v>
      </c>
      <c r="E29" s="16">
        <v>325.83</v>
      </c>
      <c r="F29" s="16">
        <v>374.13</v>
      </c>
      <c r="G29" s="16">
        <v>325.83</v>
      </c>
      <c r="H29" s="15"/>
      <c r="I29" s="15"/>
      <c r="J29" s="16">
        <v>1025.79</v>
      </c>
    </row>
    <row r="30" spans="1:13" hidden="1" outlineLevel="1" x14ac:dyDescent="0.2">
      <c r="A30" s="8" t="s">
        <v>18</v>
      </c>
      <c r="B30" s="16">
        <v>5</v>
      </c>
      <c r="C30" s="16">
        <v>5</v>
      </c>
      <c r="D30" s="16">
        <v>5</v>
      </c>
      <c r="E30" s="16">
        <v>56.94</v>
      </c>
      <c r="F30" s="16">
        <v>93.8</v>
      </c>
      <c r="G30" s="16">
        <v>41.86</v>
      </c>
      <c r="H30" s="16">
        <v>5</v>
      </c>
      <c r="I30" s="16"/>
      <c r="J30" s="16">
        <v>212.60000000000002</v>
      </c>
    </row>
    <row r="31" spans="1:13" hidden="1" outlineLevel="1" x14ac:dyDescent="0.2">
      <c r="A31" s="8" t="s">
        <v>19</v>
      </c>
      <c r="B31" s="15"/>
      <c r="C31" s="16">
        <v>23</v>
      </c>
      <c r="D31" s="15"/>
      <c r="E31" s="15"/>
      <c r="F31" s="16">
        <v>150</v>
      </c>
      <c r="G31" s="16">
        <v>108.94</v>
      </c>
      <c r="H31" s="15"/>
      <c r="I31" s="15"/>
      <c r="J31" s="16">
        <v>281.94</v>
      </c>
    </row>
    <row r="32" spans="1:13" hidden="1" outlineLevel="1" x14ac:dyDescent="0.2">
      <c r="A32" s="8" t="s">
        <v>20</v>
      </c>
      <c r="B32" s="15"/>
      <c r="C32" s="15"/>
      <c r="D32" s="15"/>
      <c r="E32" s="15"/>
      <c r="F32" s="15"/>
      <c r="G32" s="16">
        <v>180</v>
      </c>
      <c r="H32" s="15"/>
      <c r="I32" s="15"/>
      <c r="J32" s="16">
        <v>180</v>
      </c>
    </row>
    <row r="33" spans="1:10" hidden="1" outlineLevel="1" x14ac:dyDescent="0.2">
      <c r="A33" s="8" t="s">
        <v>21</v>
      </c>
      <c r="B33" s="15"/>
      <c r="C33" s="15"/>
      <c r="D33" s="15"/>
      <c r="E33" s="16">
        <v>900</v>
      </c>
      <c r="F33" s="16">
        <v>500</v>
      </c>
      <c r="G33" s="15"/>
      <c r="H33" s="15"/>
      <c r="I33" s="15"/>
      <c r="J33" s="16">
        <v>1400</v>
      </c>
    </row>
    <row r="34" spans="1:10" hidden="1" outlineLevel="1" x14ac:dyDescent="0.2">
      <c r="A34" s="8" t="s">
        <v>22</v>
      </c>
      <c r="B34" s="16">
        <v>406.67</v>
      </c>
      <c r="C34" s="16">
        <v>31.62</v>
      </c>
      <c r="D34" s="16">
        <v>506.67</v>
      </c>
      <c r="E34" s="16">
        <v>6.67</v>
      </c>
      <c r="F34" s="16">
        <v>432.74</v>
      </c>
      <c r="G34" s="16">
        <v>423.34</v>
      </c>
      <c r="H34" s="15"/>
      <c r="I34" s="15"/>
      <c r="J34" s="16">
        <v>1807.7099999999998</v>
      </c>
    </row>
    <row r="35" spans="1:10" hidden="1" outlineLevel="1" x14ac:dyDescent="0.2">
      <c r="A35" s="8" t="s">
        <v>23</v>
      </c>
      <c r="B35" s="16">
        <v>3</v>
      </c>
      <c r="C35" s="16">
        <v>2.4</v>
      </c>
      <c r="D35" s="16">
        <v>2.7</v>
      </c>
      <c r="E35" s="16">
        <v>3.3</v>
      </c>
      <c r="F35" s="16">
        <v>3.3</v>
      </c>
      <c r="G35" s="16">
        <v>3.3</v>
      </c>
      <c r="H35" s="16">
        <v>0.9</v>
      </c>
      <c r="I35" s="16"/>
      <c r="J35" s="16">
        <v>18.900000000000002</v>
      </c>
    </row>
    <row r="36" spans="1:10" hidden="1" outlineLevel="1" x14ac:dyDescent="0.2">
      <c r="A36" s="8" t="s">
        <v>24</v>
      </c>
      <c r="B36" s="16">
        <v>14.91</v>
      </c>
      <c r="C36" s="16">
        <v>3.76</v>
      </c>
      <c r="D36" s="16">
        <v>4</v>
      </c>
      <c r="E36" s="16">
        <v>8</v>
      </c>
      <c r="F36" s="16">
        <v>4</v>
      </c>
      <c r="G36" s="16">
        <v>4</v>
      </c>
      <c r="H36" s="15"/>
      <c r="I36" s="15"/>
      <c r="J36" s="16">
        <v>38.67</v>
      </c>
    </row>
    <row r="37" spans="1:10" hidden="1" outlineLevel="1" x14ac:dyDescent="0.2">
      <c r="A37" s="8" t="s">
        <v>25</v>
      </c>
      <c r="B37" s="16">
        <v>18.350000000000001</v>
      </c>
      <c r="C37" s="16">
        <v>1.74</v>
      </c>
      <c r="D37" s="16">
        <v>4.28</v>
      </c>
      <c r="E37" s="16">
        <v>1.93</v>
      </c>
      <c r="F37" s="16">
        <v>2.12</v>
      </c>
      <c r="G37" s="16">
        <v>3.17</v>
      </c>
      <c r="H37" s="15"/>
      <c r="I37" s="15"/>
      <c r="J37" s="16">
        <v>31.590000000000003</v>
      </c>
    </row>
    <row r="38" spans="1:10" hidden="1" outlineLevel="1" x14ac:dyDescent="0.2">
      <c r="A38" s="8" t="s">
        <v>26</v>
      </c>
      <c r="B38" s="15"/>
      <c r="C38" s="15"/>
      <c r="D38" s="15"/>
      <c r="E38" s="16">
        <v>5.98</v>
      </c>
      <c r="F38" s="16">
        <v>257.76</v>
      </c>
      <c r="G38" s="16">
        <v>628.77</v>
      </c>
      <c r="H38" s="16">
        <v>222.76</v>
      </c>
      <c r="I38" s="16"/>
      <c r="J38" s="16">
        <v>1115.27</v>
      </c>
    </row>
    <row r="39" spans="1:10" hidden="1" outlineLevel="1" x14ac:dyDescent="0.2">
      <c r="A39" s="8" t="s">
        <v>27</v>
      </c>
      <c r="B39" s="16">
        <v>165.11</v>
      </c>
      <c r="C39" s="16">
        <v>220.1</v>
      </c>
      <c r="D39" s="16">
        <v>278.10000000000002</v>
      </c>
      <c r="E39" s="16">
        <v>270.24</v>
      </c>
      <c r="F39" s="16">
        <v>230.73</v>
      </c>
      <c r="G39" s="16">
        <v>260.22000000000003</v>
      </c>
      <c r="H39" s="16">
        <v>127.7</v>
      </c>
      <c r="I39" s="16"/>
      <c r="J39" s="16">
        <v>1552.2</v>
      </c>
    </row>
    <row r="40" spans="1:10" hidden="1" outlineLevel="1" x14ac:dyDescent="0.2">
      <c r="A40" s="8" t="s">
        <v>28</v>
      </c>
      <c r="B40" s="16">
        <v>36.76</v>
      </c>
      <c r="C40" s="16">
        <v>36.72</v>
      </c>
      <c r="D40" s="16">
        <v>192.54</v>
      </c>
      <c r="E40" s="16">
        <v>31.74</v>
      </c>
      <c r="F40" s="16">
        <v>31.74</v>
      </c>
      <c r="G40" s="16">
        <v>86.17</v>
      </c>
      <c r="H40" s="16">
        <v>86.17</v>
      </c>
      <c r="I40" s="16"/>
      <c r="J40" s="16">
        <v>501.84000000000003</v>
      </c>
    </row>
    <row r="41" spans="1:10" hidden="1" outlineLevel="1" x14ac:dyDescent="0.2">
      <c r="A41" s="8" t="s">
        <v>29</v>
      </c>
      <c r="B41" s="16">
        <v>3.25</v>
      </c>
      <c r="C41" s="16">
        <v>3.75</v>
      </c>
      <c r="D41" s="16">
        <v>11.66</v>
      </c>
      <c r="E41" s="16">
        <v>7.42</v>
      </c>
      <c r="F41" s="16">
        <v>5.83</v>
      </c>
      <c r="G41" s="16">
        <v>4.41</v>
      </c>
      <c r="H41" s="16">
        <v>5.08</v>
      </c>
      <c r="I41" s="16"/>
      <c r="J41" s="16">
        <v>41.399999999999991</v>
      </c>
    </row>
    <row r="42" spans="1:10" ht="25" hidden="1" outlineLevel="1" x14ac:dyDescent="0.2">
      <c r="A42" s="8" t="s">
        <v>30</v>
      </c>
      <c r="B42" s="15"/>
      <c r="C42" s="15"/>
      <c r="D42" s="15"/>
      <c r="E42" s="16">
        <v>4.07</v>
      </c>
      <c r="F42" s="16">
        <v>7.49</v>
      </c>
      <c r="G42" s="16">
        <v>10.119999999999999</v>
      </c>
      <c r="H42" s="15"/>
      <c r="I42" s="15"/>
      <c r="J42" s="16">
        <v>21.68</v>
      </c>
    </row>
    <row r="43" spans="1:10" hidden="1" outlineLevel="1" x14ac:dyDescent="0.2">
      <c r="A43" s="8" t="s">
        <v>31</v>
      </c>
      <c r="B43" s="15"/>
      <c r="C43" s="15"/>
      <c r="D43" s="15"/>
      <c r="E43" s="15"/>
      <c r="F43" s="16">
        <v>6.6</v>
      </c>
      <c r="G43" s="15"/>
      <c r="H43" s="15"/>
      <c r="I43" s="15"/>
      <c r="J43" s="16">
        <v>6.6</v>
      </c>
    </row>
    <row r="44" spans="1:10" hidden="1" outlineLevel="1" x14ac:dyDescent="0.2">
      <c r="A44" s="8" t="s">
        <v>32</v>
      </c>
      <c r="B44" s="16">
        <v>9.08</v>
      </c>
      <c r="C44" s="15"/>
      <c r="D44" s="15"/>
      <c r="E44" s="15"/>
      <c r="F44" s="15"/>
      <c r="G44" s="16">
        <v>20.75</v>
      </c>
      <c r="H44" s="15"/>
      <c r="I44" s="15"/>
      <c r="J44" s="16">
        <v>29.83</v>
      </c>
    </row>
    <row r="45" spans="1:10" hidden="1" outlineLevel="1" x14ac:dyDescent="0.2">
      <c r="A45" s="8" t="s">
        <v>33</v>
      </c>
      <c r="B45" s="15"/>
      <c r="C45" s="15"/>
      <c r="D45" s="15"/>
      <c r="E45" s="16">
        <v>163.33000000000001</v>
      </c>
      <c r="F45" s="15"/>
      <c r="G45" s="15"/>
      <c r="H45" s="15"/>
      <c r="I45" s="15"/>
      <c r="J45" s="16">
        <v>163.33000000000001</v>
      </c>
    </row>
    <row r="46" spans="1:10" hidden="1" outlineLevel="1" x14ac:dyDescent="0.2">
      <c r="A46" s="8" t="s">
        <v>34</v>
      </c>
      <c r="B46" s="16">
        <v>77.33</v>
      </c>
      <c r="C46" s="16">
        <v>61.92</v>
      </c>
      <c r="D46" s="16">
        <v>120.66</v>
      </c>
      <c r="E46" s="16">
        <v>68.790000000000006</v>
      </c>
      <c r="F46" s="16">
        <v>68.67</v>
      </c>
      <c r="G46" s="16">
        <v>69.12</v>
      </c>
      <c r="H46" s="16">
        <v>6.67</v>
      </c>
      <c r="I46" s="16"/>
      <c r="J46" s="16">
        <v>473.16</v>
      </c>
    </row>
    <row r="47" spans="1:10" hidden="1" outlineLevel="1" x14ac:dyDescent="0.2">
      <c r="A47" s="8" t="s">
        <v>35</v>
      </c>
      <c r="B47" s="15"/>
      <c r="C47" s="15"/>
      <c r="D47" s="15"/>
      <c r="E47" s="16">
        <v>5.83</v>
      </c>
      <c r="F47" s="15"/>
      <c r="G47" s="15"/>
      <c r="H47" s="15"/>
      <c r="I47" s="15"/>
      <c r="J47" s="16">
        <v>5.83</v>
      </c>
    </row>
    <row r="48" spans="1:10" hidden="1" outlineLevel="1" x14ac:dyDescent="0.2">
      <c r="A48" s="8" t="s">
        <v>36</v>
      </c>
      <c r="B48" s="15"/>
      <c r="C48" s="15"/>
      <c r="D48" s="16">
        <v>7.29</v>
      </c>
      <c r="E48" s="15"/>
      <c r="F48" s="15"/>
      <c r="G48" s="15"/>
      <c r="H48" s="16">
        <v>9.35</v>
      </c>
      <c r="I48" s="16"/>
      <c r="J48" s="16">
        <v>16.64</v>
      </c>
    </row>
    <row r="49" spans="1:10" hidden="1" outlineLevel="1" x14ac:dyDescent="0.2">
      <c r="A49" s="8" t="s">
        <v>37</v>
      </c>
      <c r="B49" s="16">
        <v>238.51</v>
      </c>
      <c r="C49" s="16">
        <v>239.55</v>
      </c>
      <c r="D49" s="16">
        <v>517.73</v>
      </c>
      <c r="E49" s="16">
        <v>239.55</v>
      </c>
      <c r="F49" s="16">
        <v>239.55</v>
      </c>
      <c r="G49" s="16">
        <v>239.55</v>
      </c>
      <c r="H49" s="15"/>
      <c r="I49" s="15"/>
      <c r="J49" s="16">
        <v>1714.4399999999998</v>
      </c>
    </row>
    <row r="50" spans="1:10" hidden="1" outlineLevel="1" x14ac:dyDescent="0.2">
      <c r="A50" s="8" t="s">
        <v>38</v>
      </c>
      <c r="B50" s="15"/>
      <c r="C50" s="15"/>
      <c r="D50" s="15"/>
      <c r="E50" s="16">
        <v>0</v>
      </c>
      <c r="F50" s="16">
        <v>0</v>
      </c>
      <c r="G50" s="15"/>
      <c r="H50" s="15"/>
      <c r="I50" s="15"/>
      <c r="J50" s="16">
        <v>0</v>
      </c>
    </row>
    <row r="51" spans="1:10" s="23" customFormat="1" collapsed="1" x14ac:dyDescent="0.2">
      <c r="A51" s="9" t="s">
        <v>39</v>
      </c>
      <c r="B51" s="22">
        <f>SUM(B29:B50)</f>
        <v>977.97000000000014</v>
      </c>
      <c r="C51" s="22">
        <f t="shared" ref="C51:H51" si="4">SUM(C29:C50)</f>
        <v>629.56000000000006</v>
      </c>
      <c r="D51" s="22">
        <f t="shared" si="4"/>
        <v>1650.6299999999999</v>
      </c>
      <c r="E51" s="22">
        <f t="shared" si="4"/>
        <v>2099.62</v>
      </c>
      <c r="F51" s="22">
        <f t="shared" si="4"/>
        <v>2408.4599999999996</v>
      </c>
      <c r="G51" s="22">
        <f t="shared" si="4"/>
        <v>2409.5499999999997</v>
      </c>
      <c r="H51" s="22">
        <f t="shared" si="4"/>
        <v>463.63000000000005</v>
      </c>
      <c r="I51" s="22"/>
      <c r="J51" s="22">
        <f>SUM(J29:J50)</f>
        <v>10639.42</v>
      </c>
    </row>
    <row r="52" spans="1:10" x14ac:dyDescent="0.2">
      <c r="A52" s="8"/>
      <c r="B52" s="13"/>
      <c r="C52" s="13"/>
      <c r="D52" s="13"/>
      <c r="E52" s="13"/>
      <c r="F52" s="13"/>
      <c r="G52" s="13"/>
      <c r="H52" s="13"/>
      <c r="I52" s="13"/>
      <c r="J52" s="13"/>
    </row>
    <row r="53" spans="1:10" s="23" customFormat="1" x14ac:dyDescent="0.2">
      <c r="A53" s="9" t="s">
        <v>40</v>
      </c>
      <c r="B53" s="24">
        <f>+B20-B27-B51</f>
        <v>994.79000000000008</v>
      </c>
      <c r="C53" s="24">
        <f t="shared" ref="C53:J53" si="5">+C20-C27-C51</f>
        <v>1095.6700000000014</v>
      </c>
      <c r="D53" s="24">
        <f t="shared" si="5"/>
        <v>1962.3300000000002</v>
      </c>
      <c r="E53" s="24">
        <f t="shared" si="5"/>
        <v>-821.11999999999989</v>
      </c>
      <c r="F53" s="24">
        <f t="shared" si="5"/>
        <v>-432.14999999999918</v>
      </c>
      <c r="G53" s="24">
        <f t="shared" si="5"/>
        <v>-1484.4199999999996</v>
      </c>
      <c r="H53" s="24">
        <f t="shared" si="5"/>
        <v>1481.5299999999997</v>
      </c>
      <c r="I53" s="22"/>
      <c r="J53" s="24">
        <f t="shared" si="5"/>
        <v>2796.6299999999956</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E2201-2FC7-4D5B-8A6F-2F2859D3C211}">
  <sheetPr>
    <tabColor theme="7" tint="0.39997558519241921"/>
  </sheetPr>
  <dimension ref="A1:AP73"/>
  <sheetViews>
    <sheetView workbookViewId="0">
      <pane xSplit="1" ySplit="6" topLeftCell="T12" activePane="bottomRight" state="frozen"/>
      <selection pane="topRight" activeCell="B1" sqref="B1"/>
      <selection pane="bottomLeft" activeCell="A7" sqref="A7"/>
      <selection pane="bottomRight" activeCell="B12" sqref="B12:Y12"/>
    </sheetView>
  </sheetViews>
  <sheetFormatPr baseColWidth="10" defaultColWidth="8.83203125" defaultRowHeight="15" outlineLevelRow="1" x14ac:dyDescent="0.2"/>
  <cols>
    <col min="1" max="1" width="30.5" style="44" customWidth="1"/>
    <col min="2" max="25" width="10.83203125" style="44" customWidth="1"/>
    <col min="26" max="26" width="3.83203125" customWidth="1"/>
  </cols>
  <sheetData>
    <row r="1" spans="1:42" ht="18" x14ac:dyDescent="0.2">
      <c r="A1" s="69" t="s">
        <v>42</v>
      </c>
      <c r="B1" s="69"/>
      <c r="C1" s="69"/>
      <c r="D1" s="69"/>
      <c r="E1" s="69"/>
      <c r="F1" s="69"/>
      <c r="G1" s="69"/>
      <c r="H1" s="69"/>
      <c r="I1" s="69"/>
      <c r="J1" s="69"/>
      <c r="K1" s="69"/>
      <c r="L1" s="69"/>
      <c r="M1" s="69"/>
      <c r="N1" s="69"/>
      <c r="O1" s="69"/>
      <c r="P1" s="69"/>
      <c r="Q1" s="69"/>
      <c r="R1" s="69"/>
      <c r="S1" s="69"/>
      <c r="T1" s="69"/>
      <c r="U1" s="69"/>
      <c r="V1" s="69"/>
      <c r="W1" s="69"/>
      <c r="X1" s="69"/>
      <c r="Y1" s="69"/>
    </row>
    <row r="2" spans="1:42" ht="18" x14ac:dyDescent="0.2">
      <c r="A2" s="74" t="s">
        <v>115</v>
      </c>
      <c r="B2" s="74"/>
      <c r="C2" s="74"/>
      <c r="D2" s="74"/>
      <c r="E2" s="74"/>
      <c r="F2" s="74"/>
      <c r="G2" s="74"/>
      <c r="H2" s="74"/>
      <c r="I2" s="74"/>
      <c r="J2" s="74"/>
      <c r="K2" s="74"/>
      <c r="L2" s="74"/>
      <c r="M2" s="74"/>
      <c r="N2" s="74"/>
      <c r="O2" s="74"/>
      <c r="P2" s="74"/>
      <c r="Q2" s="74"/>
      <c r="R2" s="74"/>
      <c r="S2" s="74"/>
      <c r="T2" s="74"/>
      <c r="U2" s="74"/>
      <c r="V2" s="74"/>
      <c r="W2" s="74"/>
      <c r="X2" s="74"/>
      <c r="Y2" s="74"/>
    </row>
    <row r="3" spans="1:42" x14ac:dyDescent="0.2">
      <c r="A3" s="75" t="s">
        <v>56</v>
      </c>
      <c r="B3" s="75"/>
      <c r="C3" s="75"/>
      <c r="D3" s="75"/>
      <c r="E3" s="75"/>
      <c r="F3" s="75"/>
      <c r="G3" s="75"/>
      <c r="H3" s="75"/>
      <c r="I3" s="75"/>
      <c r="J3" s="75"/>
      <c r="K3" s="75"/>
      <c r="L3" s="75"/>
      <c r="M3" s="75"/>
      <c r="N3" s="75"/>
      <c r="O3" s="75"/>
      <c r="P3" s="75"/>
      <c r="Q3" s="75"/>
      <c r="R3" s="75"/>
      <c r="S3" s="75"/>
      <c r="T3" s="75"/>
      <c r="U3" s="75"/>
      <c r="V3" s="75"/>
      <c r="W3" s="75"/>
      <c r="X3" s="75"/>
      <c r="Y3" s="75"/>
    </row>
    <row r="4" spans="1:42" x14ac:dyDescent="0.2">
      <c r="A4"/>
      <c r="B4"/>
      <c r="C4"/>
      <c r="D4"/>
      <c r="E4"/>
      <c r="F4"/>
      <c r="G4"/>
      <c r="H4"/>
      <c r="I4"/>
      <c r="J4"/>
      <c r="K4"/>
      <c r="L4"/>
      <c r="M4"/>
      <c r="N4"/>
      <c r="O4"/>
      <c r="P4"/>
      <c r="Q4"/>
      <c r="R4"/>
      <c r="S4"/>
      <c r="T4"/>
      <c r="U4"/>
      <c r="V4"/>
      <c r="W4"/>
      <c r="X4"/>
      <c r="Y4"/>
    </row>
    <row r="5" spans="1:42" s="23" customFormat="1" x14ac:dyDescent="0.2">
      <c r="A5" s="30"/>
      <c r="B5" s="72" t="s">
        <v>49</v>
      </c>
      <c r="C5" s="72"/>
      <c r="D5" s="72"/>
      <c r="E5" s="72" t="s">
        <v>50</v>
      </c>
      <c r="F5" s="72"/>
      <c r="G5" s="72"/>
      <c r="H5" s="72" t="s">
        <v>51</v>
      </c>
      <c r="I5" s="72"/>
      <c r="J5" s="72"/>
      <c r="K5" s="72" t="s">
        <v>52</v>
      </c>
      <c r="L5" s="72"/>
      <c r="M5" s="72"/>
      <c r="N5" s="72" t="s">
        <v>53</v>
      </c>
      <c r="O5" s="72"/>
      <c r="P5" s="72"/>
      <c r="Q5" s="72" t="s">
        <v>54</v>
      </c>
      <c r="R5" s="72"/>
      <c r="S5" s="72"/>
      <c r="T5" s="73">
        <v>45689</v>
      </c>
      <c r="U5" s="72"/>
      <c r="V5" s="72"/>
      <c r="W5" s="72" t="s">
        <v>119</v>
      </c>
      <c r="X5" s="72"/>
      <c r="Y5" s="72"/>
      <c r="AA5" s="72" t="s">
        <v>123</v>
      </c>
      <c r="AB5" s="72"/>
      <c r="AC5" s="72"/>
    </row>
    <row r="6" spans="1:42" hidden="1" outlineLevel="1" x14ac:dyDescent="0.2">
      <c r="A6" s="49" t="s">
        <v>1</v>
      </c>
      <c r="B6" s="32" t="s">
        <v>116</v>
      </c>
      <c r="C6" s="32" t="s">
        <v>117</v>
      </c>
      <c r="D6" s="33" t="s">
        <v>118</v>
      </c>
      <c r="E6" s="32" t="s">
        <v>116</v>
      </c>
      <c r="F6" s="32" t="s">
        <v>117</v>
      </c>
      <c r="G6" s="33" t="s">
        <v>118</v>
      </c>
      <c r="H6" s="32" t="s">
        <v>116</v>
      </c>
      <c r="I6" s="32" t="s">
        <v>117</v>
      </c>
      <c r="J6" s="33" t="s">
        <v>118</v>
      </c>
      <c r="K6" s="32" t="s">
        <v>116</v>
      </c>
      <c r="L6" s="32" t="s">
        <v>117</v>
      </c>
      <c r="M6" s="33" t="s">
        <v>118</v>
      </c>
      <c r="N6" s="32" t="s">
        <v>116</v>
      </c>
      <c r="O6" s="32" t="s">
        <v>117</v>
      </c>
      <c r="P6" s="33" t="s">
        <v>118</v>
      </c>
      <c r="Q6" s="32" t="s">
        <v>116</v>
      </c>
      <c r="R6" s="32" t="s">
        <v>117</v>
      </c>
      <c r="S6" s="33" t="s">
        <v>118</v>
      </c>
      <c r="T6" s="32" t="s">
        <v>116</v>
      </c>
      <c r="U6" s="32" t="s">
        <v>117</v>
      </c>
      <c r="V6" s="33" t="s">
        <v>118</v>
      </c>
      <c r="W6" s="32" t="s">
        <v>116</v>
      </c>
      <c r="X6" s="32" t="s">
        <v>117</v>
      </c>
      <c r="Y6" s="33" t="s">
        <v>118</v>
      </c>
    </row>
    <row r="7" spans="1:42" hidden="1" outlineLevel="1" x14ac:dyDescent="0.2">
      <c r="A7" s="31" t="s">
        <v>2</v>
      </c>
      <c r="B7" s="34">
        <v>8041.7</v>
      </c>
      <c r="C7" s="34">
        <v>7000</v>
      </c>
      <c r="D7" s="35">
        <f>+B7-C7</f>
        <v>1041.6999999999998</v>
      </c>
      <c r="E7" s="34">
        <v>8614.1200000000008</v>
      </c>
      <c r="F7" s="34">
        <v>7000</v>
      </c>
      <c r="G7" s="35">
        <f>+E7-F7</f>
        <v>1614.1200000000008</v>
      </c>
      <c r="H7" s="34">
        <v>10270.209999999999</v>
      </c>
      <c r="I7" s="34">
        <v>7000</v>
      </c>
      <c r="J7" s="35">
        <f>+H7-I7</f>
        <v>3270.2099999999991</v>
      </c>
      <c r="K7" s="34">
        <v>8604.7099999999991</v>
      </c>
      <c r="L7" s="34">
        <v>7000</v>
      </c>
      <c r="M7" s="35">
        <f>+K7-L7</f>
        <v>1604.7099999999991</v>
      </c>
      <c r="N7" s="34">
        <v>9694.44</v>
      </c>
      <c r="O7" s="34">
        <v>7000</v>
      </c>
      <c r="P7" s="35">
        <f>+N7-O7</f>
        <v>2694.4400000000005</v>
      </c>
      <c r="Q7" s="34">
        <v>7228.66</v>
      </c>
      <c r="R7" s="34">
        <v>7000</v>
      </c>
      <c r="S7" s="35">
        <f>+Q7-R7</f>
        <v>228.65999999999985</v>
      </c>
      <c r="T7" s="34">
        <v>6500</v>
      </c>
      <c r="U7" s="34">
        <v>7000</v>
      </c>
      <c r="V7" s="35">
        <f>+T7-U7</f>
        <v>-500</v>
      </c>
      <c r="W7" s="34">
        <f>+B7+E7+H7+K7+N7+Q7+T7</f>
        <v>58953.84</v>
      </c>
      <c r="X7" s="34">
        <f>+C7+F7+I7+L7+O7+R7+U7</f>
        <v>49000</v>
      </c>
      <c r="Y7" s="35">
        <f>+W7-X7</f>
        <v>9953.8399999999965</v>
      </c>
      <c r="AA7" s="52" t="s">
        <v>124</v>
      </c>
      <c r="AB7" s="52"/>
      <c r="AC7" s="52"/>
      <c r="AD7" s="52"/>
      <c r="AE7" s="52"/>
      <c r="AF7" s="52"/>
      <c r="AG7" s="52"/>
      <c r="AH7" s="52"/>
      <c r="AI7" s="52"/>
      <c r="AJ7" s="52"/>
      <c r="AK7" s="52"/>
      <c r="AL7" s="52"/>
      <c r="AM7" s="52"/>
      <c r="AN7" s="52"/>
      <c r="AO7" s="52"/>
      <c r="AP7" s="52"/>
    </row>
    <row r="8" spans="1:42" hidden="1" outlineLevel="1" x14ac:dyDescent="0.2">
      <c r="A8" s="31" t="s">
        <v>121</v>
      </c>
      <c r="B8" s="37"/>
      <c r="C8" s="37"/>
      <c r="D8" s="38">
        <f t="shared" ref="D8:D20" si="0">+B8-C8</f>
        <v>0</v>
      </c>
      <c r="E8" s="37"/>
      <c r="F8" s="37"/>
      <c r="G8" s="38">
        <f t="shared" ref="G8:G11" si="1">+E8-F8</f>
        <v>0</v>
      </c>
      <c r="H8" s="37">
        <v>114.5</v>
      </c>
      <c r="I8" s="37"/>
      <c r="J8" s="38">
        <f t="shared" ref="J8:J11" si="2">+H8-I8</f>
        <v>114.5</v>
      </c>
      <c r="K8" s="37">
        <v>171</v>
      </c>
      <c r="L8" s="37"/>
      <c r="M8" s="38">
        <f t="shared" ref="M8:M11" si="3">+K8-L8</f>
        <v>171</v>
      </c>
      <c r="N8" s="37">
        <v>281</v>
      </c>
      <c r="O8" s="37"/>
      <c r="P8" s="38">
        <f t="shared" ref="P8:P11" si="4">+N8-O8</f>
        <v>281</v>
      </c>
      <c r="Q8" s="37">
        <v>82.5</v>
      </c>
      <c r="R8" s="37"/>
      <c r="S8" s="38">
        <f t="shared" ref="S8:S11" si="5">+Q8-R8</f>
        <v>82.5</v>
      </c>
      <c r="T8" s="37"/>
      <c r="U8" s="37"/>
      <c r="V8" s="38">
        <f t="shared" ref="V8:V11" si="6">+T8-U8</f>
        <v>0</v>
      </c>
      <c r="W8" s="37">
        <f t="shared" ref="W8:W11" si="7">+B8+E8+H8+K8+N8+Q8+T8</f>
        <v>649</v>
      </c>
      <c r="X8" s="37">
        <f t="shared" ref="X8:X11" si="8">+C8+F8+I8+L8+O8+R8+U8</f>
        <v>0</v>
      </c>
      <c r="Y8" s="38">
        <f t="shared" ref="Y8:Y11" si="9">+W8-X8</f>
        <v>649</v>
      </c>
      <c r="AA8" s="52"/>
      <c r="AB8" s="52"/>
      <c r="AC8" s="52"/>
      <c r="AD8" s="52"/>
      <c r="AE8" s="52"/>
      <c r="AF8" s="52"/>
      <c r="AG8" s="52"/>
      <c r="AH8" s="52"/>
      <c r="AI8" s="52"/>
      <c r="AJ8" s="52"/>
      <c r="AK8" s="52"/>
      <c r="AL8" s="52"/>
      <c r="AM8" s="52"/>
      <c r="AN8" s="52"/>
      <c r="AO8" s="52"/>
      <c r="AP8" s="52"/>
    </row>
    <row r="9" spans="1:42" hidden="1" outlineLevel="1" x14ac:dyDescent="0.2">
      <c r="A9" s="31" t="s">
        <v>122</v>
      </c>
      <c r="B9" s="34">
        <v>495</v>
      </c>
      <c r="C9" s="34">
        <v>500</v>
      </c>
      <c r="D9" s="35">
        <f t="shared" si="0"/>
        <v>-5</v>
      </c>
      <c r="E9" s="34">
        <v>755</v>
      </c>
      <c r="F9" s="34">
        <v>500</v>
      </c>
      <c r="G9" s="35">
        <f t="shared" si="1"/>
        <v>255</v>
      </c>
      <c r="H9" s="34">
        <v>669</v>
      </c>
      <c r="I9" s="34">
        <v>500</v>
      </c>
      <c r="J9" s="35">
        <f t="shared" si="2"/>
        <v>169</v>
      </c>
      <c r="K9" s="34">
        <v>899</v>
      </c>
      <c r="L9" s="34">
        <v>500</v>
      </c>
      <c r="M9" s="35">
        <f t="shared" si="3"/>
        <v>399</v>
      </c>
      <c r="N9" s="34">
        <v>977</v>
      </c>
      <c r="O9" s="34">
        <v>500</v>
      </c>
      <c r="P9" s="35">
        <f t="shared" si="4"/>
        <v>477</v>
      </c>
      <c r="Q9" s="34">
        <v>1155</v>
      </c>
      <c r="R9" s="34">
        <v>500</v>
      </c>
      <c r="S9" s="35">
        <f t="shared" si="5"/>
        <v>655</v>
      </c>
      <c r="T9" s="34">
        <v>1500</v>
      </c>
      <c r="U9" s="34">
        <v>500</v>
      </c>
      <c r="V9" s="35">
        <f t="shared" si="6"/>
        <v>1000</v>
      </c>
      <c r="W9" s="34">
        <f t="shared" si="7"/>
        <v>6450</v>
      </c>
      <c r="X9" s="34">
        <f t="shared" si="8"/>
        <v>3500</v>
      </c>
      <c r="Y9" s="35">
        <f t="shared" si="9"/>
        <v>2950</v>
      </c>
      <c r="AA9" s="52" t="s">
        <v>126</v>
      </c>
      <c r="AB9" s="52"/>
      <c r="AC9" s="52"/>
      <c r="AD9" s="52"/>
      <c r="AE9" s="52"/>
      <c r="AF9" s="52"/>
      <c r="AG9" s="52"/>
      <c r="AH9" s="52"/>
      <c r="AI9" s="52"/>
      <c r="AJ9" s="52"/>
      <c r="AK9" s="52"/>
      <c r="AL9" s="52"/>
      <c r="AM9" s="52"/>
      <c r="AN9" s="52"/>
      <c r="AO9" s="52"/>
      <c r="AP9" s="52"/>
    </row>
    <row r="10" spans="1:42" hidden="1" outlineLevel="1" x14ac:dyDescent="0.2">
      <c r="A10" s="31" t="s">
        <v>120</v>
      </c>
      <c r="B10" s="34">
        <v>2075</v>
      </c>
      <c r="C10" s="34">
        <v>1500</v>
      </c>
      <c r="D10" s="35">
        <f t="shared" si="0"/>
        <v>575</v>
      </c>
      <c r="E10" s="34">
        <v>2022</v>
      </c>
      <c r="F10" s="34">
        <v>1500</v>
      </c>
      <c r="G10" s="35">
        <f t="shared" si="1"/>
        <v>522</v>
      </c>
      <c r="H10" s="34">
        <v>2900</v>
      </c>
      <c r="I10" s="34">
        <v>1500</v>
      </c>
      <c r="J10" s="35">
        <f t="shared" si="2"/>
        <v>1400</v>
      </c>
      <c r="K10" s="34">
        <v>3558</v>
      </c>
      <c r="L10" s="34">
        <v>1500</v>
      </c>
      <c r="M10" s="35">
        <f t="shared" si="3"/>
        <v>2058</v>
      </c>
      <c r="N10" s="34">
        <v>4450</v>
      </c>
      <c r="O10" s="34">
        <v>1500</v>
      </c>
      <c r="P10" s="35">
        <f t="shared" si="4"/>
        <v>2950</v>
      </c>
      <c r="Q10" s="34">
        <v>4000</v>
      </c>
      <c r="R10" s="34">
        <v>1500</v>
      </c>
      <c r="S10" s="35">
        <f t="shared" si="5"/>
        <v>2500</v>
      </c>
      <c r="T10" s="34">
        <v>5550</v>
      </c>
      <c r="U10" s="34">
        <v>1500</v>
      </c>
      <c r="V10" s="35">
        <f t="shared" si="6"/>
        <v>4050</v>
      </c>
      <c r="W10" s="34">
        <f t="shared" si="7"/>
        <v>24555</v>
      </c>
      <c r="X10" s="34">
        <f t="shared" si="8"/>
        <v>10500</v>
      </c>
      <c r="Y10" s="35">
        <f t="shared" si="9"/>
        <v>14055</v>
      </c>
      <c r="AA10" s="52" t="s">
        <v>125</v>
      </c>
      <c r="AB10" s="52"/>
      <c r="AC10" s="52"/>
      <c r="AD10" s="52"/>
      <c r="AE10" s="52"/>
      <c r="AF10" s="52"/>
      <c r="AG10" s="52"/>
      <c r="AH10" s="52"/>
      <c r="AI10" s="52"/>
      <c r="AJ10" s="52"/>
      <c r="AK10" s="52"/>
      <c r="AL10" s="52"/>
      <c r="AM10" s="52"/>
      <c r="AN10" s="52"/>
      <c r="AO10" s="52"/>
      <c r="AP10" s="52"/>
    </row>
    <row r="11" spans="1:42" hidden="1" outlineLevel="1" x14ac:dyDescent="0.2">
      <c r="A11" s="31" t="s">
        <v>3</v>
      </c>
      <c r="B11" s="34">
        <v>900</v>
      </c>
      <c r="C11" s="34">
        <v>1200</v>
      </c>
      <c r="D11" s="35">
        <f t="shared" si="0"/>
        <v>-300</v>
      </c>
      <c r="E11" s="34">
        <v>1010</v>
      </c>
      <c r="F11" s="34">
        <v>1200</v>
      </c>
      <c r="G11" s="35">
        <f t="shared" si="1"/>
        <v>-190</v>
      </c>
      <c r="H11" s="34">
        <v>700</v>
      </c>
      <c r="I11" s="34">
        <v>1200</v>
      </c>
      <c r="J11" s="35">
        <f t="shared" si="2"/>
        <v>-500</v>
      </c>
      <c r="K11" s="34">
        <v>787</v>
      </c>
      <c r="L11" s="34">
        <v>1200</v>
      </c>
      <c r="M11" s="35">
        <f t="shared" si="3"/>
        <v>-413</v>
      </c>
      <c r="N11" s="34">
        <v>998</v>
      </c>
      <c r="O11" s="34">
        <v>1200</v>
      </c>
      <c r="P11" s="35">
        <f t="shared" si="4"/>
        <v>-202</v>
      </c>
      <c r="Q11" s="34">
        <v>1588</v>
      </c>
      <c r="R11" s="34">
        <v>1200</v>
      </c>
      <c r="S11" s="35">
        <f t="shared" si="5"/>
        <v>388</v>
      </c>
      <c r="T11" s="34">
        <v>1674</v>
      </c>
      <c r="U11" s="34">
        <v>1200</v>
      </c>
      <c r="V11" s="35">
        <f t="shared" si="6"/>
        <v>474</v>
      </c>
      <c r="W11" s="34">
        <f t="shared" si="7"/>
        <v>7657</v>
      </c>
      <c r="X11" s="34">
        <f t="shared" si="8"/>
        <v>8400</v>
      </c>
      <c r="Y11" s="35">
        <f t="shared" si="9"/>
        <v>-743</v>
      </c>
      <c r="AA11" s="52"/>
      <c r="AB11" s="52"/>
      <c r="AC11" s="52"/>
      <c r="AD11" s="52"/>
      <c r="AE11" s="52"/>
      <c r="AF11" s="52"/>
      <c r="AG11" s="52"/>
      <c r="AH11" s="52"/>
      <c r="AI11" s="52"/>
      <c r="AJ11" s="52"/>
      <c r="AK11" s="52"/>
      <c r="AL11" s="52"/>
      <c r="AM11" s="52"/>
      <c r="AN11" s="52"/>
      <c r="AO11" s="52"/>
      <c r="AP11" s="52"/>
    </row>
    <row r="12" spans="1:42" s="23" customFormat="1" collapsed="1" x14ac:dyDescent="0.2">
      <c r="A12" s="39" t="s">
        <v>4</v>
      </c>
      <c r="B12" s="40">
        <f>SUM(B7:B11)</f>
        <v>11511.7</v>
      </c>
      <c r="C12" s="40">
        <f>SUM(C7:C11)</f>
        <v>10200</v>
      </c>
      <c r="D12" s="41">
        <f>SUM(D7:D11)</f>
        <v>1311.6999999999998</v>
      </c>
      <c r="E12" s="40">
        <f t="shared" ref="E12:T12" si="10">SUM(E7:E11)</f>
        <v>12401.12</v>
      </c>
      <c r="F12" s="40">
        <f>SUM(F7:F11)</f>
        <v>10200</v>
      </c>
      <c r="G12" s="41">
        <f>SUM(G7:G11)</f>
        <v>2201.1200000000008</v>
      </c>
      <c r="H12" s="40">
        <f t="shared" si="10"/>
        <v>14653.71</v>
      </c>
      <c r="I12" s="40">
        <f>SUM(I7:I11)</f>
        <v>10200</v>
      </c>
      <c r="J12" s="41">
        <f>SUM(J7:J11)</f>
        <v>4453.7099999999991</v>
      </c>
      <c r="K12" s="40">
        <f t="shared" si="10"/>
        <v>14019.71</v>
      </c>
      <c r="L12" s="40">
        <f>SUM(L7:L11)</f>
        <v>10200</v>
      </c>
      <c r="M12" s="41">
        <f>SUM(M7:M11)</f>
        <v>3819.7099999999991</v>
      </c>
      <c r="N12" s="40">
        <f t="shared" si="10"/>
        <v>16400.440000000002</v>
      </c>
      <c r="O12" s="40">
        <f>SUM(O7:O11)</f>
        <v>10200</v>
      </c>
      <c r="P12" s="41">
        <f>SUM(P7:P11)</f>
        <v>6200.4400000000005</v>
      </c>
      <c r="Q12" s="40">
        <f t="shared" si="10"/>
        <v>14054.16</v>
      </c>
      <c r="R12" s="40">
        <f>SUM(R7:R11)</f>
        <v>10200</v>
      </c>
      <c r="S12" s="41">
        <f>SUM(S7:S11)</f>
        <v>3854.16</v>
      </c>
      <c r="T12" s="40">
        <f t="shared" si="10"/>
        <v>15224</v>
      </c>
      <c r="U12" s="40">
        <f>SUM(U7:U11)</f>
        <v>10200</v>
      </c>
      <c r="V12" s="41">
        <f>SUM(V7:V11)</f>
        <v>5024</v>
      </c>
      <c r="W12" s="40">
        <f t="shared" ref="W12" si="11">SUM(W7:W11)</f>
        <v>98264.84</v>
      </c>
      <c r="X12" s="40">
        <f>SUM(X7:X11)</f>
        <v>71400</v>
      </c>
      <c r="Y12" s="41">
        <f>SUM(Y7:Y11)</f>
        <v>26864.839999999997</v>
      </c>
      <c r="Z12"/>
      <c r="AA12" s="53" t="s">
        <v>141</v>
      </c>
      <c r="AB12" s="53"/>
      <c r="AC12" s="53"/>
      <c r="AD12" s="53"/>
      <c r="AE12" s="53"/>
      <c r="AF12" s="53"/>
      <c r="AG12" s="53"/>
      <c r="AH12" s="53"/>
      <c r="AI12" s="53"/>
      <c r="AJ12" s="53"/>
      <c r="AK12" s="53"/>
      <c r="AL12" s="53"/>
      <c r="AM12" s="53"/>
      <c r="AN12" s="53"/>
      <c r="AO12" s="53"/>
      <c r="AP12" s="53"/>
    </row>
    <row r="13" spans="1:42" x14ac:dyDescent="0.2">
      <c r="A13" s="31"/>
      <c r="B13" s="34"/>
      <c r="C13" s="34"/>
      <c r="D13" s="35"/>
      <c r="E13" s="34"/>
      <c r="F13" s="34"/>
      <c r="G13" s="35"/>
      <c r="H13" s="34"/>
      <c r="I13" s="34"/>
      <c r="J13" s="35"/>
      <c r="K13" s="34"/>
      <c r="L13" s="34"/>
      <c r="M13" s="35"/>
      <c r="N13" s="34"/>
      <c r="O13" s="34"/>
      <c r="P13" s="35"/>
      <c r="Q13" s="34"/>
      <c r="R13" s="34"/>
      <c r="S13" s="35"/>
      <c r="T13" s="34"/>
      <c r="U13" s="34"/>
      <c r="V13" s="35"/>
      <c r="W13" s="34"/>
      <c r="X13" s="34"/>
      <c r="Y13" s="35"/>
      <c r="AA13" s="52"/>
      <c r="AB13" s="52"/>
      <c r="AC13" s="52"/>
      <c r="AD13" s="52"/>
      <c r="AE13" s="52"/>
      <c r="AF13" s="52"/>
      <c r="AG13" s="52"/>
      <c r="AH13" s="52"/>
      <c r="AI13" s="52"/>
      <c r="AJ13" s="52"/>
      <c r="AK13" s="52"/>
      <c r="AL13" s="52"/>
      <c r="AM13" s="52"/>
      <c r="AN13" s="52"/>
      <c r="AO13" s="52"/>
      <c r="AP13" s="52"/>
    </row>
    <row r="14" spans="1:42" hidden="1" outlineLevel="1" x14ac:dyDescent="0.2">
      <c r="A14" s="49" t="s">
        <v>5</v>
      </c>
      <c r="B14" s="50"/>
      <c r="C14" s="50"/>
      <c r="D14" s="51"/>
      <c r="E14" s="50"/>
      <c r="F14" s="50"/>
      <c r="G14" s="51"/>
      <c r="H14" s="50"/>
      <c r="I14" s="50"/>
      <c r="J14" s="51"/>
      <c r="K14" s="50"/>
      <c r="L14" s="50"/>
      <c r="M14" s="51"/>
      <c r="N14" s="50"/>
      <c r="O14" s="50"/>
      <c r="P14" s="51"/>
      <c r="Q14" s="50"/>
      <c r="R14" s="50"/>
      <c r="S14" s="51"/>
      <c r="T14" s="50"/>
      <c r="U14" s="50"/>
      <c r="V14" s="51"/>
      <c r="W14" s="50"/>
      <c r="X14" s="50"/>
      <c r="Y14" s="51"/>
      <c r="AA14" s="52"/>
      <c r="AB14" s="52"/>
      <c r="AC14" s="52"/>
      <c r="AD14" s="52"/>
      <c r="AE14" s="52"/>
      <c r="AF14" s="52"/>
      <c r="AG14" s="52"/>
      <c r="AH14" s="52"/>
      <c r="AI14" s="52"/>
      <c r="AJ14" s="52"/>
      <c r="AK14" s="52"/>
      <c r="AL14" s="52"/>
      <c r="AM14" s="52"/>
      <c r="AN14" s="52"/>
      <c r="AO14" s="52"/>
      <c r="AP14" s="52"/>
    </row>
    <row r="15" spans="1:42" hidden="1" outlineLevel="1" x14ac:dyDescent="0.2">
      <c r="A15" s="31" t="s">
        <v>6</v>
      </c>
      <c r="B15" s="34">
        <v>1150.2</v>
      </c>
      <c r="C15" s="34">
        <v>1000</v>
      </c>
      <c r="D15" s="35">
        <f>+C15-B15</f>
        <v>-150.20000000000005</v>
      </c>
      <c r="E15" s="34">
        <v>1174.3499999999999</v>
      </c>
      <c r="F15" s="34">
        <v>1000</v>
      </c>
      <c r="G15" s="35">
        <f>+F15-E15</f>
        <v>-174.34999999999991</v>
      </c>
      <c r="H15" s="34">
        <v>1323.47</v>
      </c>
      <c r="I15" s="34">
        <v>1000</v>
      </c>
      <c r="J15" s="35">
        <f>+I15-H15</f>
        <v>-323.47000000000003</v>
      </c>
      <c r="K15" s="34">
        <v>1456</v>
      </c>
      <c r="L15" s="34">
        <v>1000</v>
      </c>
      <c r="M15" s="35">
        <f>+L15-K15</f>
        <v>-456</v>
      </c>
      <c r="N15" s="34">
        <v>1520</v>
      </c>
      <c r="O15" s="34">
        <v>1000</v>
      </c>
      <c r="P15" s="35">
        <f>+O15-N15</f>
        <v>-520</v>
      </c>
      <c r="Q15" s="34">
        <v>1533</v>
      </c>
      <c r="R15" s="34">
        <v>1000</v>
      </c>
      <c r="S15" s="35">
        <f>+R15-Q15</f>
        <v>-533</v>
      </c>
      <c r="T15" s="34">
        <v>1656</v>
      </c>
      <c r="U15" s="34">
        <v>1000</v>
      </c>
      <c r="V15" s="35">
        <f>+U15-T15</f>
        <v>-656</v>
      </c>
      <c r="W15" s="34">
        <f t="shared" ref="W15:W17" si="12">+B15+E15+H15+K15+N15+Q15+T15</f>
        <v>9813.02</v>
      </c>
      <c r="X15" s="34">
        <f t="shared" ref="X15:X17" si="13">+C15+F15+I15+L15+O15+R15+U15</f>
        <v>7000</v>
      </c>
      <c r="Y15" s="35">
        <f>+X15-W15</f>
        <v>-2813.0200000000004</v>
      </c>
      <c r="AA15" s="52" t="s">
        <v>127</v>
      </c>
      <c r="AB15" s="52"/>
      <c r="AC15" s="52"/>
      <c r="AD15" s="52"/>
      <c r="AE15" s="52"/>
      <c r="AF15" s="52"/>
      <c r="AG15" s="52"/>
      <c r="AH15" s="52"/>
      <c r="AI15" s="52"/>
      <c r="AJ15" s="52"/>
      <c r="AK15" s="52"/>
      <c r="AL15" s="52"/>
      <c r="AM15" s="52"/>
      <c r="AN15" s="52"/>
      <c r="AO15" s="52"/>
      <c r="AP15" s="52"/>
    </row>
    <row r="16" spans="1:42" hidden="1" outlineLevel="1" x14ac:dyDescent="0.2">
      <c r="A16" s="31" t="s">
        <v>7</v>
      </c>
      <c r="B16" s="34">
        <v>234.82</v>
      </c>
      <c r="C16" s="34">
        <v>550</v>
      </c>
      <c r="D16" s="35">
        <f t="shared" ref="D16:D17" si="14">+C16-B16</f>
        <v>315.18</v>
      </c>
      <c r="E16" s="34">
        <v>268.04000000000002</v>
      </c>
      <c r="F16" s="34">
        <v>550</v>
      </c>
      <c r="G16" s="35">
        <f t="shared" ref="G16:G17" si="15">+F16-E16</f>
        <v>281.95999999999998</v>
      </c>
      <c r="H16" s="34">
        <v>283.89999999999998</v>
      </c>
      <c r="I16" s="34">
        <v>550</v>
      </c>
      <c r="J16" s="35">
        <f t="shared" ref="J16:J17" si="16">+I16-H16</f>
        <v>266.10000000000002</v>
      </c>
      <c r="K16" s="34">
        <v>303.33999999999997</v>
      </c>
      <c r="L16" s="34">
        <v>550</v>
      </c>
      <c r="M16" s="35">
        <f t="shared" ref="M16:M17" si="17">+L16-K16</f>
        <v>246.66000000000003</v>
      </c>
      <c r="N16" s="34">
        <v>263.58999999999997</v>
      </c>
      <c r="O16" s="34">
        <v>550</v>
      </c>
      <c r="P16" s="35">
        <f t="shared" ref="P16:P17" si="18">+O16-N16</f>
        <v>286.41000000000003</v>
      </c>
      <c r="Q16" s="34">
        <v>264.32</v>
      </c>
      <c r="R16" s="34">
        <v>550</v>
      </c>
      <c r="S16" s="35">
        <f t="shared" ref="S16:S17" si="19">+R16-Q16</f>
        <v>285.68</v>
      </c>
      <c r="T16" s="34"/>
      <c r="U16" s="34">
        <v>550</v>
      </c>
      <c r="V16" s="35">
        <f t="shared" ref="V16:V17" si="20">+U16-T16</f>
        <v>550</v>
      </c>
      <c r="W16" s="34">
        <f t="shared" si="12"/>
        <v>1618.0099999999998</v>
      </c>
      <c r="X16" s="34">
        <f t="shared" si="13"/>
        <v>3850</v>
      </c>
      <c r="Y16" s="35">
        <f t="shared" ref="Y16:Y17" si="21">+X16-W16</f>
        <v>2231.9900000000002</v>
      </c>
      <c r="AA16" s="52" t="s">
        <v>128</v>
      </c>
      <c r="AB16" s="52"/>
      <c r="AC16" s="52"/>
      <c r="AD16" s="52"/>
      <c r="AE16" s="52"/>
      <c r="AF16" s="52"/>
      <c r="AG16" s="52"/>
      <c r="AH16" s="52"/>
      <c r="AI16" s="52"/>
      <c r="AJ16" s="52"/>
      <c r="AK16" s="52"/>
      <c r="AL16" s="52"/>
      <c r="AM16" s="52"/>
      <c r="AN16" s="52"/>
      <c r="AO16" s="52"/>
      <c r="AP16" s="52"/>
    </row>
    <row r="17" spans="1:42" hidden="1" outlineLevel="1" x14ac:dyDescent="0.2">
      <c r="A17" s="31" t="s">
        <v>8</v>
      </c>
      <c r="B17" s="34">
        <v>112.42</v>
      </c>
      <c r="C17" s="34">
        <v>250</v>
      </c>
      <c r="D17" s="35">
        <f t="shared" si="14"/>
        <v>137.57999999999998</v>
      </c>
      <c r="E17" s="34">
        <v>375</v>
      </c>
      <c r="F17" s="34">
        <v>250</v>
      </c>
      <c r="G17" s="35">
        <f t="shared" si="15"/>
        <v>-125</v>
      </c>
      <c r="H17" s="34">
        <v>440</v>
      </c>
      <c r="I17" s="34">
        <v>250</v>
      </c>
      <c r="J17" s="35">
        <f t="shared" si="16"/>
        <v>-190</v>
      </c>
      <c r="K17" s="34">
        <v>505</v>
      </c>
      <c r="L17" s="34">
        <v>250</v>
      </c>
      <c r="M17" s="35">
        <f t="shared" si="17"/>
        <v>-255</v>
      </c>
      <c r="N17" s="34">
        <v>660</v>
      </c>
      <c r="O17" s="34">
        <v>250</v>
      </c>
      <c r="P17" s="35">
        <f t="shared" si="18"/>
        <v>-410</v>
      </c>
      <c r="Q17" s="34">
        <v>668</v>
      </c>
      <c r="R17" s="34">
        <v>250</v>
      </c>
      <c r="S17" s="35">
        <f t="shared" si="19"/>
        <v>-418</v>
      </c>
      <c r="T17" s="34">
        <v>701</v>
      </c>
      <c r="U17" s="34">
        <v>250</v>
      </c>
      <c r="V17" s="35">
        <f t="shared" si="20"/>
        <v>-451</v>
      </c>
      <c r="W17" s="34">
        <f t="shared" si="12"/>
        <v>3461.42</v>
      </c>
      <c r="X17" s="34">
        <f t="shared" si="13"/>
        <v>1750</v>
      </c>
      <c r="Y17" s="35">
        <f t="shared" si="21"/>
        <v>-1711.42</v>
      </c>
      <c r="AA17" s="52" t="s">
        <v>129</v>
      </c>
      <c r="AB17" s="52"/>
      <c r="AC17" s="52"/>
      <c r="AD17" s="52"/>
      <c r="AE17" s="52"/>
      <c r="AF17" s="52"/>
      <c r="AG17" s="52"/>
      <c r="AH17" s="52"/>
      <c r="AI17" s="52"/>
      <c r="AJ17" s="52"/>
      <c r="AK17" s="52"/>
      <c r="AL17" s="52"/>
      <c r="AM17" s="52"/>
      <c r="AN17" s="52"/>
      <c r="AO17" s="52"/>
      <c r="AP17" s="52"/>
    </row>
    <row r="18" spans="1:42" s="23" customFormat="1" collapsed="1" x14ac:dyDescent="0.2">
      <c r="A18" s="39" t="s">
        <v>9</v>
      </c>
      <c r="B18" s="42">
        <f>SUM(B15:B17)</f>
        <v>1497.44</v>
      </c>
      <c r="C18" s="42">
        <f>SUM(C15:C17)</f>
        <v>1800</v>
      </c>
      <c r="D18" s="43">
        <f>SUM(D15:D17)</f>
        <v>302.55999999999995</v>
      </c>
      <c r="E18" s="42">
        <f t="shared" ref="E18:T18" si="22">SUM(E15:E17)</f>
        <v>1817.3899999999999</v>
      </c>
      <c r="F18" s="42">
        <f>SUM(F15:F17)</f>
        <v>1800</v>
      </c>
      <c r="G18" s="43">
        <f>SUM(G15:G17)</f>
        <v>-17.38999999999993</v>
      </c>
      <c r="H18" s="42">
        <f t="shared" si="22"/>
        <v>2047.37</v>
      </c>
      <c r="I18" s="42">
        <f>SUM(I15:I17)</f>
        <v>1800</v>
      </c>
      <c r="J18" s="43">
        <f>SUM(J15:J17)</f>
        <v>-247.37</v>
      </c>
      <c r="K18" s="42">
        <f t="shared" si="22"/>
        <v>2264.34</v>
      </c>
      <c r="L18" s="42">
        <f>SUM(L15:L17)</f>
        <v>1800</v>
      </c>
      <c r="M18" s="43">
        <f>SUM(M15:M17)</f>
        <v>-464.34</v>
      </c>
      <c r="N18" s="42">
        <f t="shared" si="22"/>
        <v>2443.59</v>
      </c>
      <c r="O18" s="42">
        <f>SUM(O15:O17)</f>
        <v>1800</v>
      </c>
      <c r="P18" s="43">
        <f>SUM(P15:P17)</f>
        <v>-643.58999999999992</v>
      </c>
      <c r="Q18" s="42">
        <f t="shared" si="22"/>
        <v>2465.3199999999997</v>
      </c>
      <c r="R18" s="42">
        <f>SUM(R15:R17)</f>
        <v>1800</v>
      </c>
      <c r="S18" s="43">
        <f>SUM(S15:S17)</f>
        <v>-665.31999999999994</v>
      </c>
      <c r="T18" s="42">
        <f t="shared" si="22"/>
        <v>2357</v>
      </c>
      <c r="U18" s="42">
        <f>SUM(U15:U17)</f>
        <v>1800</v>
      </c>
      <c r="V18" s="43">
        <f>SUM(V15:V17)</f>
        <v>-557</v>
      </c>
      <c r="W18" s="42">
        <f t="shared" ref="W18" si="23">SUM(W15:W17)</f>
        <v>14892.45</v>
      </c>
      <c r="X18" s="42">
        <f>SUM(X15:X17)</f>
        <v>12600</v>
      </c>
      <c r="Y18" s="43">
        <f>SUM(Y15:Y17)</f>
        <v>-2292.4500000000003</v>
      </c>
      <c r="Z18"/>
      <c r="AA18" s="53" t="s">
        <v>142</v>
      </c>
      <c r="AB18" s="53"/>
      <c r="AC18" s="53"/>
      <c r="AD18" s="53"/>
      <c r="AE18" s="53"/>
      <c r="AF18" s="53"/>
      <c r="AG18" s="53"/>
      <c r="AH18" s="53"/>
      <c r="AI18" s="53"/>
      <c r="AJ18" s="53"/>
      <c r="AK18" s="53"/>
      <c r="AL18" s="53"/>
      <c r="AM18" s="53"/>
      <c r="AN18" s="53"/>
      <c r="AO18" s="53"/>
      <c r="AP18" s="53"/>
    </row>
    <row r="19" spans="1:42" x14ac:dyDescent="0.2">
      <c r="A19" s="31"/>
      <c r="B19" s="34"/>
      <c r="C19" s="34"/>
      <c r="D19" s="35"/>
      <c r="E19" s="34"/>
      <c r="F19" s="34"/>
      <c r="G19" s="35"/>
      <c r="H19" s="34"/>
      <c r="I19" s="34"/>
      <c r="J19" s="35"/>
      <c r="K19" s="34"/>
      <c r="L19" s="34"/>
      <c r="M19" s="35"/>
      <c r="N19" s="34"/>
      <c r="O19" s="34"/>
      <c r="P19" s="35"/>
      <c r="Q19" s="34"/>
      <c r="R19" s="34"/>
      <c r="S19" s="35"/>
      <c r="T19" s="34"/>
      <c r="U19" s="34"/>
      <c r="V19" s="35"/>
      <c r="W19" s="34"/>
      <c r="X19" s="34"/>
      <c r="Y19" s="35"/>
      <c r="AA19" s="52"/>
      <c r="AB19" s="52"/>
      <c r="AC19" s="52"/>
      <c r="AD19" s="52"/>
      <c r="AE19" s="52"/>
      <c r="AF19" s="52"/>
      <c r="AG19" s="52"/>
      <c r="AH19" s="52"/>
      <c r="AI19" s="52"/>
      <c r="AJ19" s="52"/>
      <c r="AK19" s="52"/>
      <c r="AL19" s="52"/>
      <c r="AM19" s="52"/>
      <c r="AN19" s="52"/>
      <c r="AO19" s="52"/>
      <c r="AP19" s="52"/>
    </row>
    <row r="20" spans="1:42" s="23" customFormat="1" x14ac:dyDescent="0.2">
      <c r="A20" s="39" t="s">
        <v>10</v>
      </c>
      <c r="B20" s="40">
        <f>+B12-B18</f>
        <v>10014.26</v>
      </c>
      <c r="C20" s="40">
        <f t="shared" ref="C20:X20" si="24">+C12-C18</f>
        <v>8400</v>
      </c>
      <c r="D20" s="41">
        <f t="shared" si="0"/>
        <v>1614.2600000000002</v>
      </c>
      <c r="E20" s="40">
        <f t="shared" si="24"/>
        <v>10583.730000000001</v>
      </c>
      <c r="F20" s="40">
        <f t="shared" ref="F20" si="25">+F12-F18</f>
        <v>8400</v>
      </c>
      <c r="G20" s="41">
        <f t="shared" ref="G20" si="26">+E20-F20</f>
        <v>2183.7300000000014</v>
      </c>
      <c r="H20" s="40">
        <f t="shared" si="24"/>
        <v>12606.34</v>
      </c>
      <c r="I20" s="40">
        <f t="shared" ref="I20" si="27">+I12-I18</f>
        <v>8400</v>
      </c>
      <c r="J20" s="41">
        <f t="shared" ref="J20" si="28">+H20-I20</f>
        <v>4206.34</v>
      </c>
      <c r="K20" s="40">
        <f t="shared" si="24"/>
        <v>11755.369999999999</v>
      </c>
      <c r="L20" s="40">
        <f t="shared" ref="L20" si="29">+L12-L18</f>
        <v>8400</v>
      </c>
      <c r="M20" s="41">
        <f t="shared" ref="M20" si="30">+K20-L20</f>
        <v>3355.369999999999</v>
      </c>
      <c r="N20" s="40">
        <f t="shared" si="24"/>
        <v>13956.850000000002</v>
      </c>
      <c r="O20" s="40">
        <f t="shared" ref="O20" si="31">+O12-O18</f>
        <v>8400</v>
      </c>
      <c r="P20" s="41">
        <f t="shared" ref="P20" si="32">+N20-O20</f>
        <v>5556.8500000000022</v>
      </c>
      <c r="Q20" s="40">
        <f t="shared" si="24"/>
        <v>11588.84</v>
      </c>
      <c r="R20" s="40">
        <f t="shared" ref="R20" si="33">+R12-R18</f>
        <v>8400</v>
      </c>
      <c r="S20" s="41">
        <f t="shared" ref="S20" si="34">+Q20-R20</f>
        <v>3188.84</v>
      </c>
      <c r="T20" s="40">
        <f t="shared" si="24"/>
        <v>12867</v>
      </c>
      <c r="U20" s="40">
        <f t="shared" ref="U20" si="35">+U12-U18</f>
        <v>8400</v>
      </c>
      <c r="V20" s="41">
        <f t="shared" ref="V20" si="36">+T20-U20</f>
        <v>4467</v>
      </c>
      <c r="W20" s="40">
        <f t="shared" si="24"/>
        <v>83372.39</v>
      </c>
      <c r="X20" s="40">
        <f t="shared" si="24"/>
        <v>58800</v>
      </c>
      <c r="Y20" s="41">
        <f t="shared" ref="Y20" si="37">+W20-X20</f>
        <v>24572.39</v>
      </c>
      <c r="AA20" s="53"/>
      <c r="AB20" s="53"/>
      <c r="AC20" s="53"/>
      <c r="AD20" s="53"/>
      <c r="AE20" s="53"/>
      <c r="AF20" s="53"/>
      <c r="AG20" s="53"/>
      <c r="AH20" s="53"/>
      <c r="AI20" s="53"/>
      <c r="AJ20" s="53"/>
      <c r="AK20" s="53"/>
      <c r="AL20" s="53"/>
      <c r="AM20" s="53"/>
      <c r="AN20" s="53"/>
      <c r="AO20" s="53"/>
      <c r="AP20" s="53"/>
    </row>
    <row r="21" spans="1:42" x14ac:dyDescent="0.2">
      <c r="A21" s="31"/>
      <c r="B21" s="34"/>
      <c r="C21" s="34"/>
      <c r="D21" s="35"/>
      <c r="E21" s="34"/>
      <c r="F21" s="34"/>
      <c r="G21" s="35"/>
      <c r="H21" s="34"/>
      <c r="I21" s="34"/>
      <c r="J21" s="35"/>
      <c r="K21" s="34"/>
      <c r="L21" s="34"/>
      <c r="M21" s="35"/>
      <c r="N21" s="34"/>
      <c r="O21" s="34"/>
      <c r="P21" s="35"/>
      <c r="Q21" s="34"/>
      <c r="R21" s="34"/>
      <c r="S21" s="35"/>
      <c r="T21" s="34"/>
      <c r="U21" s="34"/>
      <c r="V21" s="35"/>
      <c r="W21" s="34"/>
      <c r="X21" s="34"/>
      <c r="Y21" s="35"/>
      <c r="AA21" s="52"/>
      <c r="AB21" s="52"/>
      <c r="AC21" s="52"/>
      <c r="AD21" s="52"/>
      <c r="AE21" s="52"/>
      <c r="AF21" s="52"/>
      <c r="AG21" s="52"/>
      <c r="AH21" s="52"/>
      <c r="AI21" s="52"/>
      <c r="AJ21" s="52"/>
      <c r="AK21" s="52"/>
      <c r="AL21" s="52"/>
      <c r="AM21" s="52"/>
      <c r="AN21" s="52"/>
      <c r="AO21" s="52"/>
      <c r="AP21" s="52"/>
    </row>
    <row r="22" spans="1:42" hidden="1" outlineLevel="1" x14ac:dyDescent="0.2">
      <c r="A22" s="49" t="s">
        <v>11</v>
      </c>
      <c r="B22" s="50"/>
      <c r="C22" s="50"/>
      <c r="D22" s="51"/>
      <c r="E22" s="50"/>
      <c r="F22" s="50"/>
      <c r="G22" s="51"/>
      <c r="H22" s="50"/>
      <c r="I22" s="50"/>
      <c r="J22" s="51"/>
      <c r="K22" s="50"/>
      <c r="L22" s="50"/>
      <c r="M22" s="51"/>
      <c r="N22" s="50"/>
      <c r="O22" s="50"/>
      <c r="P22" s="51"/>
      <c r="Q22" s="50"/>
      <c r="R22" s="50"/>
      <c r="S22" s="51"/>
      <c r="T22" s="50"/>
      <c r="U22" s="50"/>
      <c r="V22" s="51"/>
      <c r="W22" s="50"/>
      <c r="X22" s="50"/>
      <c r="Y22" s="51"/>
      <c r="AA22" s="52"/>
      <c r="AB22" s="52"/>
      <c r="AC22" s="52"/>
      <c r="AD22" s="52"/>
      <c r="AE22" s="52"/>
      <c r="AF22" s="52"/>
      <c r="AG22" s="52"/>
      <c r="AH22" s="52"/>
      <c r="AI22" s="52"/>
      <c r="AJ22" s="52"/>
      <c r="AK22" s="52"/>
      <c r="AL22" s="52"/>
      <c r="AM22" s="52"/>
      <c r="AN22" s="52"/>
      <c r="AO22" s="52"/>
      <c r="AP22" s="52"/>
    </row>
    <row r="23" spans="1:42" hidden="1" outlineLevel="1" x14ac:dyDescent="0.2">
      <c r="A23" s="31" t="s">
        <v>12</v>
      </c>
      <c r="B23" s="37"/>
      <c r="C23" s="37"/>
      <c r="D23" s="35"/>
      <c r="E23" s="37"/>
      <c r="F23" s="37"/>
      <c r="G23" s="35"/>
      <c r="H23" s="37"/>
      <c r="I23" s="37"/>
      <c r="J23" s="35"/>
      <c r="K23" s="37"/>
      <c r="L23" s="37"/>
      <c r="M23" s="35"/>
      <c r="N23" s="37"/>
      <c r="O23" s="37"/>
      <c r="P23" s="35"/>
      <c r="Q23" s="37"/>
      <c r="R23" s="37"/>
      <c r="S23" s="35"/>
      <c r="T23" s="37"/>
      <c r="U23" s="37"/>
      <c r="V23" s="35"/>
      <c r="W23" s="37">
        <v>0</v>
      </c>
      <c r="X23" s="37"/>
      <c r="Y23" s="35"/>
      <c r="AA23" s="52"/>
      <c r="AB23" s="52"/>
      <c r="AC23" s="52"/>
      <c r="AD23" s="52"/>
      <c r="AE23" s="52"/>
      <c r="AF23" s="52"/>
      <c r="AG23" s="52"/>
      <c r="AH23" s="52"/>
      <c r="AI23" s="52"/>
      <c r="AJ23" s="52"/>
      <c r="AK23" s="52"/>
      <c r="AL23" s="52"/>
      <c r="AM23" s="52"/>
      <c r="AN23" s="52"/>
      <c r="AO23" s="52"/>
      <c r="AP23" s="52"/>
    </row>
    <row r="24" spans="1:42" hidden="1" outlineLevel="1" x14ac:dyDescent="0.2">
      <c r="A24" s="31" t="s">
        <v>13</v>
      </c>
      <c r="B24" s="34">
        <v>5044.1499999999996</v>
      </c>
      <c r="C24" s="34">
        <v>5500</v>
      </c>
      <c r="D24" s="35">
        <f t="shared" ref="D24:D26" si="38">+C24-B24</f>
        <v>455.85000000000036</v>
      </c>
      <c r="E24" s="34">
        <v>5294.15</v>
      </c>
      <c r="F24" s="34">
        <v>5500</v>
      </c>
      <c r="G24" s="35">
        <f t="shared" ref="G24:G26" si="39">+F24-E24</f>
        <v>205.85000000000036</v>
      </c>
      <c r="H24" s="34">
        <v>5127.03</v>
      </c>
      <c r="I24" s="34">
        <v>5500</v>
      </c>
      <c r="J24" s="35">
        <f t="shared" ref="J24:J26" si="40">+I24-H24</f>
        <v>372.97000000000025</v>
      </c>
      <c r="K24" s="34">
        <v>5994.15</v>
      </c>
      <c r="L24" s="34">
        <v>5500</v>
      </c>
      <c r="M24" s="35">
        <f t="shared" ref="M24:M26" si="41">+L24-K24</f>
        <v>-494.14999999999964</v>
      </c>
      <c r="N24" s="34">
        <v>8950</v>
      </c>
      <c r="O24" s="34">
        <v>5500</v>
      </c>
      <c r="P24" s="35">
        <f t="shared" ref="P24:P26" si="42">+O24-N24</f>
        <v>-3450</v>
      </c>
      <c r="Q24" s="34">
        <v>8950</v>
      </c>
      <c r="R24" s="34">
        <v>5500</v>
      </c>
      <c r="S24" s="35">
        <f t="shared" ref="S24:S26" si="43">+R24-Q24</f>
        <v>-3450</v>
      </c>
      <c r="T24" s="34">
        <v>8950</v>
      </c>
      <c r="U24" s="34">
        <v>5500</v>
      </c>
      <c r="V24" s="35">
        <f t="shared" ref="V24:V26" si="44">+U24-T24</f>
        <v>-3450</v>
      </c>
      <c r="W24" s="34">
        <f t="shared" ref="W24:W26" si="45">+B24+E24+H24+K24+N24+Q24+T24</f>
        <v>48309.479999999996</v>
      </c>
      <c r="X24" s="34">
        <f t="shared" ref="X24:X26" si="46">+C24+F24+I24+L24+O24+R24+U24</f>
        <v>38500</v>
      </c>
      <c r="Y24" s="35">
        <f t="shared" ref="Y24:Y26" si="47">+X24-W24</f>
        <v>-9809.4799999999959</v>
      </c>
      <c r="AA24" s="52"/>
      <c r="AB24" s="52"/>
      <c r="AC24" s="52"/>
      <c r="AD24" s="52"/>
      <c r="AE24" s="52"/>
      <c r="AF24" s="52"/>
      <c r="AG24" s="52"/>
      <c r="AH24" s="52"/>
      <c r="AI24" s="52"/>
      <c r="AJ24" s="52"/>
      <c r="AK24" s="52"/>
      <c r="AL24" s="52"/>
      <c r="AM24" s="52"/>
      <c r="AN24" s="52"/>
      <c r="AO24" s="52"/>
      <c r="AP24" s="52"/>
    </row>
    <row r="25" spans="1:42" hidden="1" outlineLevel="1" x14ac:dyDescent="0.2">
      <c r="A25" s="31" t="s">
        <v>14</v>
      </c>
      <c r="B25" s="37">
        <v>140</v>
      </c>
      <c r="C25" s="37">
        <v>150</v>
      </c>
      <c r="D25" s="35">
        <f t="shared" si="38"/>
        <v>10</v>
      </c>
      <c r="E25" s="37"/>
      <c r="F25" s="37">
        <v>150</v>
      </c>
      <c r="G25" s="35">
        <f t="shared" si="39"/>
        <v>150</v>
      </c>
      <c r="H25" s="37"/>
      <c r="I25" s="37">
        <v>150</v>
      </c>
      <c r="J25" s="35">
        <f t="shared" si="40"/>
        <v>150</v>
      </c>
      <c r="K25" s="37"/>
      <c r="L25" s="37">
        <v>150</v>
      </c>
      <c r="M25" s="35">
        <f t="shared" si="41"/>
        <v>150</v>
      </c>
      <c r="N25" s="37"/>
      <c r="O25" s="37">
        <v>150</v>
      </c>
      <c r="P25" s="35">
        <f t="shared" si="42"/>
        <v>150</v>
      </c>
      <c r="Q25" s="37">
        <v>-374.13</v>
      </c>
      <c r="R25" s="37">
        <v>150</v>
      </c>
      <c r="S25" s="35">
        <f t="shared" si="43"/>
        <v>524.13</v>
      </c>
      <c r="T25" s="37">
        <v>-325.83</v>
      </c>
      <c r="U25" s="37">
        <v>150</v>
      </c>
      <c r="V25" s="35">
        <f t="shared" si="44"/>
        <v>475.83</v>
      </c>
      <c r="W25" s="37">
        <f t="shared" si="45"/>
        <v>-559.96</v>
      </c>
      <c r="X25" s="37">
        <f t="shared" si="46"/>
        <v>1050</v>
      </c>
      <c r="Y25" s="35">
        <f t="shared" si="47"/>
        <v>1609.96</v>
      </c>
      <c r="AA25" s="52"/>
      <c r="AB25" s="52"/>
      <c r="AC25" s="52"/>
      <c r="AD25" s="52"/>
      <c r="AE25" s="52"/>
      <c r="AF25" s="52"/>
      <c r="AG25" s="52"/>
      <c r="AH25" s="52"/>
      <c r="AI25" s="52"/>
      <c r="AJ25" s="52"/>
      <c r="AK25" s="52"/>
      <c r="AL25" s="52"/>
      <c r="AM25" s="52"/>
      <c r="AN25" s="52"/>
      <c r="AO25" s="52"/>
      <c r="AP25" s="52"/>
    </row>
    <row r="26" spans="1:42" hidden="1" outlineLevel="1" x14ac:dyDescent="0.2">
      <c r="A26" s="31" t="s">
        <v>15</v>
      </c>
      <c r="B26" s="34">
        <v>127.35</v>
      </c>
      <c r="C26" s="34">
        <v>130</v>
      </c>
      <c r="D26" s="35">
        <f t="shared" si="38"/>
        <v>2.6500000000000057</v>
      </c>
      <c r="E26" s="34">
        <v>152.35</v>
      </c>
      <c r="F26" s="34">
        <v>130</v>
      </c>
      <c r="G26" s="35">
        <f t="shared" si="39"/>
        <v>-22.349999999999994</v>
      </c>
      <c r="H26" s="34">
        <v>127.35</v>
      </c>
      <c r="I26" s="34">
        <v>130</v>
      </c>
      <c r="J26" s="35">
        <f t="shared" si="40"/>
        <v>2.6500000000000057</v>
      </c>
      <c r="K26" s="34">
        <v>140.25</v>
      </c>
      <c r="L26" s="34">
        <v>130</v>
      </c>
      <c r="M26" s="35">
        <f t="shared" si="41"/>
        <v>-10.25</v>
      </c>
      <c r="N26" s="34">
        <v>250</v>
      </c>
      <c r="O26" s="34">
        <v>130</v>
      </c>
      <c r="P26" s="35">
        <f t="shared" si="42"/>
        <v>-120</v>
      </c>
      <c r="Q26" s="34">
        <v>250</v>
      </c>
      <c r="R26" s="34">
        <v>130</v>
      </c>
      <c r="S26" s="35">
        <f t="shared" si="43"/>
        <v>-120</v>
      </c>
      <c r="T26" s="34">
        <v>250</v>
      </c>
      <c r="U26" s="34">
        <v>130</v>
      </c>
      <c r="V26" s="35">
        <f t="shared" si="44"/>
        <v>-120</v>
      </c>
      <c r="W26" s="34">
        <f t="shared" si="45"/>
        <v>1297.3</v>
      </c>
      <c r="X26" s="34">
        <f t="shared" si="46"/>
        <v>910</v>
      </c>
      <c r="Y26" s="35">
        <f t="shared" si="47"/>
        <v>-387.29999999999995</v>
      </c>
      <c r="AA26" s="52" t="s">
        <v>130</v>
      </c>
      <c r="AB26" s="52"/>
      <c r="AC26" s="52"/>
      <c r="AD26" s="52"/>
      <c r="AE26" s="52"/>
      <c r="AF26" s="52"/>
      <c r="AG26" s="52"/>
      <c r="AH26" s="52"/>
      <c r="AI26" s="52"/>
      <c r="AJ26" s="52"/>
      <c r="AK26" s="52"/>
      <c r="AL26" s="52"/>
      <c r="AM26" s="52"/>
      <c r="AN26" s="52"/>
      <c r="AO26" s="52"/>
      <c r="AP26" s="52"/>
    </row>
    <row r="27" spans="1:42" s="23" customFormat="1" collapsed="1" x14ac:dyDescent="0.2">
      <c r="A27" s="39" t="s">
        <v>16</v>
      </c>
      <c r="B27" s="42">
        <f>SUM(B24:B26)</f>
        <v>5311.5</v>
      </c>
      <c r="C27" s="42">
        <f>SUM(C24:C26)</f>
        <v>5780</v>
      </c>
      <c r="D27" s="43">
        <f>SUM(D24:D26)</f>
        <v>468.50000000000034</v>
      </c>
      <c r="E27" s="42">
        <f t="shared" ref="E27:T27" si="48">SUM(E24:E26)</f>
        <v>5446.5</v>
      </c>
      <c r="F27" s="42">
        <f>SUM(F24:F26)</f>
        <v>5780</v>
      </c>
      <c r="G27" s="43">
        <f>SUM(G24:G26)</f>
        <v>333.50000000000034</v>
      </c>
      <c r="H27" s="42">
        <f t="shared" si="48"/>
        <v>5254.38</v>
      </c>
      <c r="I27" s="42">
        <f>SUM(I24:I26)</f>
        <v>5780</v>
      </c>
      <c r="J27" s="43">
        <f>SUM(J24:J26)</f>
        <v>525.62000000000023</v>
      </c>
      <c r="K27" s="42">
        <f t="shared" si="48"/>
        <v>6134.4</v>
      </c>
      <c r="L27" s="42">
        <f>SUM(L24:L26)</f>
        <v>5780</v>
      </c>
      <c r="M27" s="43">
        <f>SUM(M24:M26)</f>
        <v>-354.39999999999964</v>
      </c>
      <c r="N27" s="42">
        <f t="shared" si="48"/>
        <v>9200</v>
      </c>
      <c r="O27" s="42">
        <f>SUM(O24:O26)</f>
        <v>5780</v>
      </c>
      <c r="P27" s="43">
        <f>SUM(P24:P26)</f>
        <v>-3420</v>
      </c>
      <c r="Q27" s="42">
        <f t="shared" si="48"/>
        <v>8825.8700000000008</v>
      </c>
      <c r="R27" s="42">
        <f>SUM(R24:R26)</f>
        <v>5780</v>
      </c>
      <c r="S27" s="43">
        <f>SUM(S24:S26)</f>
        <v>-3045.87</v>
      </c>
      <c r="T27" s="42">
        <f t="shared" si="48"/>
        <v>8874.17</v>
      </c>
      <c r="U27" s="42">
        <f>SUM(U24:U26)</f>
        <v>5780</v>
      </c>
      <c r="V27" s="43">
        <f>SUM(V24:V26)</f>
        <v>-3094.17</v>
      </c>
      <c r="W27" s="42">
        <f t="shared" ref="W27" si="49">SUM(W24:W26)</f>
        <v>49046.82</v>
      </c>
      <c r="X27" s="42">
        <f>SUM(X24:X26)</f>
        <v>40460</v>
      </c>
      <c r="Y27" s="43">
        <f>SUM(Y24:Y26)</f>
        <v>-8586.8199999999961</v>
      </c>
      <c r="AA27" s="53" t="s">
        <v>143</v>
      </c>
      <c r="AB27" s="53"/>
      <c r="AC27" s="53"/>
      <c r="AD27" s="53"/>
      <c r="AE27" s="53"/>
      <c r="AF27" s="53"/>
      <c r="AG27" s="53"/>
      <c r="AH27" s="53"/>
      <c r="AI27" s="53"/>
      <c r="AJ27" s="53"/>
      <c r="AK27" s="53"/>
      <c r="AL27" s="53"/>
      <c r="AM27" s="53"/>
      <c r="AN27" s="53"/>
      <c r="AO27" s="53"/>
      <c r="AP27" s="53"/>
    </row>
    <row r="28" spans="1:42" x14ac:dyDescent="0.2">
      <c r="A28" s="31"/>
      <c r="B28" s="34"/>
      <c r="C28" s="34"/>
      <c r="D28" s="35"/>
      <c r="E28" s="34"/>
      <c r="F28" s="34"/>
      <c r="G28" s="35"/>
      <c r="H28" s="34"/>
      <c r="I28" s="34"/>
      <c r="J28" s="35"/>
      <c r="K28" s="34"/>
      <c r="L28" s="34"/>
      <c r="M28" s="35"/>
      <c r="N28" s="34"/>
      <c r="O28" s="34"/>
      <c r="P28" s="35"/>
      <c r="Q28" s="34"/>
      <c r="R28" s="34"/>
      <c r="S28" s="35"/>
      <c r="T28" s="34"/>
      <c r="U28" s="34"/>
      <c r="V28" s="35"/>
      <c r="W28" s="34"/>
      <c r="X28" s="34"/>
      <c r="Y28" s="35"/>
      <c r="AA28" s="52"/>
      <c r="AB28" s="52"/>
      <c r="AC28" s="52"/>
      <c r="AD28" s="52"/>
      <c r="AE28" s="52"/>
      <c r="AF28" s="52"/>
      <c r="AG28" s="52"/>
      <c r="AH28" s="52"/>
      <c r="AI28" s="52"/>
      <c r="AJ28" s="52"/>
      <c r="AK28" s="52"/>
      <c r="AL28" s="52"/>
      <c r="AM28" s="52"/>
      <c r="AN28" s="52"/>
      <c r="AO28" s="52"/>
      <c r="AP28" s="52"/>
    </row>
    <row r="29" spans="1:42" hidden="1" outlineLevel="1" x14ac:dyDescent="0.2">
      <c r="A29" s="31" t="s">
        <v>17</v>
      </c>
      <c r="B29" s="34">
        <v>0</v>
      </c>
      <c r="C29" s="34">
        <v>0</v>
      </c>
      <c r="D29" s="35">
        <f t="shared" ref="D29:D50" si="50">+C29-B29</f>
        <v>0</v>
      </c>
      <c r="E29" s="34">
        <v>0</v>
      </c>
      <c r="F29" s="34">
        <v>0</v>
      </c>
      <c r="G29" s="35">
        <f t="shared" ref="G29:G50" si="51">+F29-E29</f>
        <v>0</v>
      </c>
      <c r="H29" s="34">
        <v>0</v>
      </c>
      <c r="I29" s="34">
        <v>0</v>
      </c>
      <c r="J29" s="35">
        <f t="shared" ref="J29:J50" si="52">+I29-H29</f>
        <v>0</v>
      </c>
      <c r="K29" s="34">
        <v>325.83</v>
      </c>
      <c r="L29" s="34">
        <v>0</v>
      </c>
      <c r="M29" s="35">
        <f t="shared" ref="M29:M50" si="53">+L29-K29</f>
        <v>-325.83</v>
      </c>
      <c r="N29" s="34">
        <v>374.13</v>
      </c>
      <c r="O29" s="34">
        <v>0</v>
      </c>
      <c r="P29" s="35">
        <f t="shared" ref="P29:P50" si="54">+O29-N29</f>
        <v>-374.13</v>
      </c>
      <c r="Q29" s="34">
        <v>325.83</v>
      </c>
      <c r="R29" s="34">
        <v>0</v>
      </c>
      <c r="S29" s="35">
        <f t="shared" ref="S29:S50" si="55">+R29-Q29</f>
        <v>-325.83</v>
      </c>
      <c r="T29" s="34"/>
      <c r="U29" s="34">
        <v>0</v>
      </c>
      <c r="V29" s="35">
        <f t="shared" ref="V29:V50" si="56">+U29-T29</f>
        <v>0</v>
      </c>
      <c r="W29" s="34">
        <f t="shared" ref="W29:W50" si="57">+B29+E29+H29+K29+N29+Q29+T29</f>
        <v>1025.79</v>
      </c>
      <c r="X29" s="34">
        <f t="shared" ref="X29:X50" si="58">+C29+F29+I29+L29+O29+R29+U29</f>
        <v>0</v>
      </c>
      <c r="Y29" s="35">
        <f t="shared" ref="Y29:Y50" si="59">+X29-W29</f>
        <v>-1025.79</v>
      </c>
      <c r="AA29" s="52"/>
      <c r="AB29" s="52"/>
      <c r="AC29" s="52"/>
      <c r="AD29" s="52"/>
      <c r="AE29" s="52"/>
      <c r="AF29" s="52"/>
      <c r="AG29" s="52"/>
      <c r="AH29" s="52"/>
      <c r="AI29" s="52"/>
      <c r="AJ29" s="52"/>
      <c r="AK29" s="52"/>
      <c r="AL29" s="52"/>
      <c r="AM29" s="52"/>
      <c r="AN29" s="52"/>
      <c r="AO29" s="52"/>
      <c r="AP29" s="52"/>
    </row>
    <row r="30" spans="1:42" hidden="1" outlineLevel="1" x14ac:dyDescent="0.2">
      <c r="A30" s="31" t="s">
        <v>18</v>
      </c>
      <c r="B30" s="34">
        <v>5</v>
      </c>
      <c r="C30" s="34">
        <v>20</v>
      </c>
      <c r="D30" s="35">
        <f t="shared" si="50"/>
        <v>15</v>
      </c>
      <c r="E30" s="34">
        <v>5</v>
      </c>
      <c r="F30" s="34">
        <v>20</v>
      </c>
      <c r="G30" s="35">
        <f t="shared" si="51"/>
        <v>15</v>
      </c>
      <c r="H30" s="34">
        <v>5</v>
      </c>
      <c r="I30" s="34">
        <v>20</v>
      </c>
      <c r="J30" s="35">
        <f t="shared" si="52"/>
        <v>15</v>
      </c>
      <c r="K30" s="34">
        <v>56.94</v>
      </c>
      <c r="L30" s="34">
        <v>20</v>
      </c>
      <c r="M30" s="35">
        <f t="shared" si="53"/>
        <v>-36.94</v>
      </c>
      <c r="N30" s="34">
        <v>93.8</v>
      </c>
      <c r="O30" s="34">
        <v>20</v>
      </c>
      <c r="P30" s="35">
        <f t="shared" si="54"/>
        <v>-73.8</v>
      </c>
      <c r="Q30" s="34">
        <v>41.86</v>
      </c>
      <c r="R30" s="34">
        <v>20</v>
      </c>
      <c r="S30" s="35">
        <f t="shared" si="55"/>
        <v>-21.86</v>
      </c>
      <c r="T30" s="34">
        <v>5</v>
      </c>
      <c r="U30" s="34">
        <v>20</v>
      </c>
      <c r="V30" s="35">
        <f t="shared" si="56"/>
        <v>15</v>
      </c>
      <c r="W30" s="34">
        <f t="shared" si="57"/>
        <v>212.60000000000002</v>
      </c>
      <c r="X30" s="34">
        <f t="shared" si="58"/>
        <v>140</v>
      </c>
      <c r="Y30" s="35">
        <f t="shared" si="59"/>
        <v>-72.600000000000023</v>
      </c>
      <c r="AA30" s="52"/>
      <c r="AB30" s="52"/>
      <c r="AC30" s="52"/>
      <c r="AD30" s="52"/>
      <c r="AE30" s="52"/>
      <c r="AF30" s="52"/>
      <c r="AG30" s="52"/>
      <c r="AH30" s="52"/>
      <c r="AI30" s="52"/>
      <c r="AJ30" s="52"/>
      <c r="AK30" s="52"/>
      <c r="AL30" s="52"/>
      <c r="AM30" s="52"/>
      <c r="AN30" s="52"/>
      <c r="AO30" s="52"/>
      <c r="AP30" s="52"/>
    </row>
    <row r="31" spans="1:42" hidden="1" outlineLevel="1" x14ac:dyDescent="0.2">
      <c r="A31" s="31" t="s">
        <v>19</v>
      </c>
      <c r="B31" s="37"/>
      <c r="C31" s="37"/>
      <c r="D31" s="35">
        <f t="shared" si="50"/>
        <v>0</v>
      </c>
      <c r="E31" s="37">
        <v>23</v>
      </c>
      <c r="F31" s="37"/>
      <c r="G31" s="35">
        <f t="shared" si="51"/>
        <v>-23</v>
      </c>
      <c r="H31" s="37"/>
      <c r="I31" s="37"/>
      <c r="J31" s="35">
        <f t="shared" si="52"/>
        <v>0</v>
      </c>
      <c r="K31" s="37"/>
      <c r="L31" s="37"/>
      <c r="M31" s="35">
        <f t="shared" si="53"/>
        <v>0</v>
      </c>
      <c r="N31" s="37">
        <v>150</v>
      </c>
      <c r="O31" s="37"/>
      <c r="P31" s="35">
        <f t="shared" si="54"/>
        <v>-150</v>
      </c>
      <c r="Q31" s="37">
        <v>108.94</v>
      </c>
      <c r="R31" s="37"/>
      <c r="S31" s="35">
        <f t="shared" si="55"/>
        <v>-108.94</v>
      </c>
      <c r="T31" s="37"/>
      <c r="U31" s="37"/>
      <c r="V31" s="35">
        <f t="shared" si="56"/>
        <v>0</v>
      </c>
      <c r="W31" s="37">
        <f t="shared" si="57"/>
        <v>281.94</v>
      </c>
      <c r="X31" s="37">
        <f t="shared" si="58"/>
        <v>0</v>
      </c>
      <c r="Y31" s="35">
        <f t="shared" si="59"/>
        <v>-281.94</v>
      </c>
      <c r="AA31" s="52"/>
      <c r="AB31" s="52"/>
      <c r="AC31" s="52"/>
      <c r="AD31" s="52"/>
      <c r="AE31" s="52"/>
      <c r="AF31" s="52"/>
      <c r="AG31" s="52"/>
      <c r="AH31" s="52"/>
      <c r="AI31" s="52"/>
      <c r="AJ31" s="52"/>
      <c r="AK31" s="52"/>
      <c r="AL31" s="52"/>
      <c r="AM31" s="52"/>
      <c r="AN31" s="52"/>
      <c r="AO31" s="52"/>
      <c r="AP31" s="52"/>
    </row>
    <row r="32" spans="1:42" hidden="1" outlineLevel="1" x14ac:dyDescent="0.2">
      <c r="A32" s="31" t="s">
        <v>20</v>
      </c>
      <c r="B32" s="37"/>
      <c r="C32" s="37"/>
      <c r="D32" s="35">
        <f t="shared" si="50"/>
        <v>0</v>
      </c>
      <c r="E32" s="37"/>
      <c r="F32" s="37"/>
      <c r="G32" s="35">
        <f t="shared" si="51"/>
        <v>0</v>
      </c>
      <c r="H32" s="37"/>
      <c r="I32" s="37"/>
      <c r="J32" s="35">
        <f t="shared" si="52"/>
        <v>0</v>
      </c>
      <c r="K32" s="37"/>
      <c r="L32" s="37"/>
      <c r="M32" s="35">
        <f t="shared" si="53"/>
        <v>0</v>
      </c>
      <c r="N32" s="37"/>
      <c r="O32" s="37"/>
      <c r="P32" s="35">
        <f t="shared" si="54"/>
        <v>0</v>
      </c>
      <c r="Q32" s="37">
        <v>180</v>
      </c>
      <c r="R32" s="37"/>
      <c r="S32" s="35">
        <f t="shared" si="55"/>
        <v>-180</v>
      </c>
      <c r="T32" s="37"/>
      <c r="U32" s="37"/>
      <c r="V32" s="35">
        <f t="shared" si="56"/>
        <v>0</v>
      </c>
      <c r="W32" s="37">
        <f t="shared" si="57"/>
        <v>180</v>
      </c>
      <c r="X32" s="37">
        <f t="shared" si="58"/>
        <v>0</v>
      </c>
      <c r="Y32" s="35">
        <f t="shared" si="59"/>
        <v>-180</v>
      </c>
      <c r="AA32" s="52"/>
      <c r="AB32" s="52"/>
      <c r="AC32" s="52"/>
      <c r="AD32" s="52"/>
      <c r="AE32" s="52"/>
      <c r="AF32" s="52"/>
      <c r="AG32" s="52"/>
      <c r="AH32" s="52"/>
      <c r="AI32" s="52"/>
      <c r="AJ32" s="52"/>
      <c r="AK32" s="52"/>
      <c r="AL32" s="52"/>
      <c r="AM32" s="52"/>
      <c r="AN32" s="52"/>
      <c r="AO32" s="52"/>
      <c r="AP32" s="52"/>
    </row>
    <row r="33" spans="1:42" hidden="1" outlineLevel="1" x14ac:dyDescent="0.2">
      <c r="A33" s="31" t="s">
        <v>21</v>
      </c>
      <c r="B33" s="37"/>
      <c r="C33" s="37"/>
      <c r="D33" s="35">
        <f t="shared" si="50"/>
        <v>0</v>
      </c>
      <c r="E33" s="37"/>
      <c r="F33" s="37"/>
      <c r="G33" s="35">
        <f t="shared" si="51"/>
        <v>0</v>
      </c>
      <c r="H33" s="37"/>
      <c r="I33" s="37"/>
      <c r="J33" s="35">
        <f t="shared" si="52"/>
        <v>0</v>
      </c>
      <c r="K33" s="37">
        <v>900</v>
      </c>
      <c r="L33" s="37"/>
      <c r="M33" s="35">
        <f t="shared" si="53"/>
        <v>-900</v>
      </c>
      <c r="N33" s="37">
        <v>500</v>
      </c>
      <c r="O33" s="37"/>
      <c r="P33" s="35">
        <f t="shared" si="54"/>
        <v>-500</v>
      </c>
      <c r="Q33" s="37"/>
      <c r="R33" s="37"/>
      <c r="S33" s="35">
        <f t="shared" si="55"/>
        <v>0</v>
      </c>
      <c r="T33" s="37"/>
      <c r="U33" s="37"/>
      <c r="V33" s="35">
        <f t="shared" si="56"/>
        <v>0</v>
      </c>
      <c r="W33" s="37">
        <f t="shared" si="57"/>
        <v>1400</v>
      </c>
      <c r="X33" s="37">
        <f t="shared" si="58"/>
        <v>0</v>
      </c>
      <c r="Y33" s="35">
        <f t="shared" si="59"/>
        <v>-1400</v>
      </c>
      <c r="AA33" s="52"/>
      <c r="AB33" s="52"/>
      <c r="AC33" s="52"/>
      <c r="AD33" s="52"/>
      <c r="AE33" s="52"/>
      <c r="AF33" s="52"/>
      <c r="AG33" s="52"/>
      <c r="AH33" s="52"/>
      <c r="AI33" s="52"/>
      <c r="AJ33" s="52"/>
      <c r="AK33" s="52"/>
      <c r="AL33" s="52"/>
      <c r="AM33" s="52"/>
      <c r="AN33" s="52"/>
      <c r="AO33" s="52"/>
      <c r="AP33" s="52"/>
    </row>
    <row r="34" spans="1:42" hidden="1" outlineLevel="1" x14ac:dyDescent="0.2">
      <c r="A34" s="31" t="s">
        <v>22</v>
      </c>
      <c r="B34" s="34">
        <v>406.67</v>
      </c>
      <c r="C34" s="34">
        <v>500</v>
      </c>
      <c r="D34" s="35">
        <f t="shared" si="50"/>
        <v>93.329999999999984</v>
      </c>
      <c r="E34" s="34">
        <v>31.62</v>
      </c>
      <c r="F34" s="34">
        <v>500</v>
      </c>
      <c r="G34" s="35">
        <f t="shared" si="51"/>
        <v>468.38</v>
      </c>
      <c r="H34" s="34">
        <v>506.67</v>
      </c>
      <c r="I34" s="34">
        <v>500</v>
      </c>
      <c r="J34" s="35">
        <f t="shared" si="52"/>
        <v>-6.6700000000000159</v>
      </c>
      <c r="K34" s="34">
        <v>650</v>
      </c>
      <c r="L34" s="34">
        <v>500</v>
      </c>
      <c r="M34" s="35">
        <f t="shared" si="53"/>
        <v>-150</v>
      </c>
      <c r="N34" s="34">
        <v>650</v>
      </c>
      <c r="O34" s="34">
        <v>500</v>
      </c>
      <c r="P34" s="35">
        <f t="shared" si="54"/>
        <v>-150</v>
      </c>
      <c r="Q34" s="34">
        <v>1000</v>
      </c>
      <c r="R34" s="34">
        <v>500</v>
      </c>
      <c r="S34" s="35">
        <f t="shared" si="55"/>
        <v>-500</v>
      </c>
      <c r="T34" s="34">
        <v>1000</v>
      </c>
      <c r="U34" s="34">
        <v>500</v>
      </c>
      <c r="V34" s="35">
        <f t="shared" si="56"/>
        <v>-500</v>
      </c>
      <c r="W34" s="34">
        <f t="shared" si="57"/>
        <v>4244.96</v>
      </c>
      <c r="X34" s="34">
        <f t="shared" si="58"/>
        <v>3500</v>
      </c>
      <c r="Y34" s="35">
        <f t="shared" si="59"/>
        <v>-744.96</v>
      </c>
      <c r="AA34" s="52" t="s">
        <v>131</v>
      </c>
      <c r="AB34" s="52"/>
      <c r="AC34" s="52"/>
      <c r="AD34" s="52"/>
      <c r="AE34" s="52"/>
      <c r="AF34" s="52"/>
      <c r="AG34" s="52"/>
      <c r="AH34" s="52"/>
      <c r="AI34" s="52"/>
      <c r="AJ34" s="52"/>
      <c r="AK34" s="52"/>
      <c r="AL34" s="52"/>
      <c r="AM34" s="52"/>
      <c r="AN34" s="52"/>
      <c r="AO34" s="52"/>
      <c r="AP34" s="52"/>
    </row>
    <row r="35" spans="1:42" hidden="1" outlineLevel="1" x14ac:dyDescent="0.2">
      <c r="A35" s="31" t="s">
        <v>23</v>
      </c>
      <c r="B35" s="34">
        <v>3</v>
      </c>
      <c r="C35" s="34">
        <v>10</v>
      </c>
      <c r="D35" s="35">
        <f t="shared" si="50"/>
        <v>7</v>
      </c>
      <c r="E35" s="34">
        <v>2.4</v>
      </c>
      <c r="F35" s="34">
        <v>10</v>
      </c>
      <c r="G35" s="35">
        <f t="shared" si="51"/>
        <v>7.6</v>
      </c>
      <c r="H35" s="34">
        <v>2.7</v>
      </c>
      <c r="I35" s="34">
        <v>10</v>
      </c>
      <c r="J35" s="35">
        <f t="shared" si="52"/>
        <v>7.3</v>
      </c>
      <c r="K35" s="34">
        <v>3.3</v>
      </c>
      <c r="L35" s="34">
        <v>10</v>
      </c>
      <c r="M35" s="35">
        <f t="shared" si="53"/>
        <v>6.7</v>
      </c>
      <c r="N35" s="34">
        <v>3.3</v>
      </c>
      <c r="O35" s="34">
        <v>10</v>
      </c>
      <c r="P35" s="35">
        <f t="shared" si="54"/>
        <v>6.7</v>
      </c>
      <c r="Q35" s="34">
        <v>3.3</v>
      </c>
      <c r="R35" s="34">
        <v>10</v>
      </c>
      <c r="S35" s="35">
        <f t="shared" si="55"/>
        <v>6.7</v>
      </c>
      <c r="T35" s="34">
        <v>0.9</v>
      </c>
      <c r="U35" s="34">
        <v>10</v>
      </c>
      <c r="V35" s="35">
        <f t="shared" si="56"/>
        <v>9.1</v>
      </c>
      <c r="W35" s="34">
        <f t="shared" si="57"/>
        <v>18.900000000000002</v>
      </c>
      <c r="X35" s="34">
        <f t="shared" si="58"/>
        <v>70</v>
      </c>
      <c r="Y35" s="35">
        <f t="shared" si="59"/>
        <v>51.099999999999994</v>
      </c>
      <c r="AA35" s="52"/>
      <c r="AB35" s="52"/>
      <c r="AC35" s="52"/>
      <c r="AD35" s="52"/>
      <c r="AE35" s="52"/>
      <c r="AF35" s="52"/>
      <c r="AG35" s="52"/>
      <c r="AH35" s="52"/>
      <c r="AI35" s="52"/>
      <c r="AJ35" s="52"/>
      <c r="AK35" s="52"/>
      <c r="AL35" s="52"/>
      <c r="AM35" s="52"/>
      <c r="AN35" s="52"/>
      <c r="AO35" s="52"/>
      <c r="AP35" s="52"/>
    </row>
    <row r="36" spans="1:42" hidden="1" outlineLevel="1" x14ac:dyDescent="0.2">
      <c r="A36" s="31" t="s">
        <v>24</v>
      </c>
      <c r="B36" s="34">
        <v>14.91</v>
      </c>
      <c r="C36" s="34">
        <v>25</v>
      </c>
      <c r="D36" s="35">
        <f t="shared" si="50"/>
        <v>10.09</v>
      </c>
      <c r="E36" s="34">
        <v>3.76</v>
      </c>
      <c r="F36" s="34">
        <v>25</v>
      </c>
      <c r="G36" s="35">
        <f t="shared" si="51"/>
        <v>21.240000000000002</v>
      </c>
      <c r="H36" s="34">
        <v>4</v>
      </c>
      <c r="I36" s="34">
        <v>25</v>
      </c>
      <c r="J36" s="35">
        <f t="shared" si="52"/>
        <v>21</v>
      </c>
      <c r="K36" s="34">
        <v>8</v>
      </c>
      <c r="L36" s="34">
        <v>25</v>
      </c>
      <c r="M36" s="35">
        <f t="shared" si="53"/>
        <v>17</v>
      </c>
      <c r="N36" s="34">
        <v>4</v>
      </c>
      <c r="O36" s="34">
        <v>25</v>
      </c>
      <c r="P36" s="35">
        <f t="shared" si="54"/>
        <v>21</v>
      </c>
      <c r="Q36" s="34">
        <v>4</v>
      </c>
      <c r="R36" s="34">
        <v>25</v>
      </c>
      <c r="S36" s="35">
        <f t="shared" si="55"/>
        <v>21</v>
      </c>
      <c r="T36" s="34"/>
      <c r="U36" s="34">
        <v>25</v>
      </c>
      <c r="V36" s="35">
        <f t="shared" si="56"/>
        <v>25</v>
      </c>
      <c r="W36" s="34">
        <f t="shared" si="57"/>
        <v>38.67</v>
      </c>
      <c r="X36" s="34">
        <f t="shared" si="58"/>
        <v>175</v>
      </c>
      <c r="Y36" s="35">
        <f t="shared" si="59"/>
        <v>136.32999999999998</v>
      </c>
      <c r="AA36" s="52"/>
      <c r="AB36" s="52"/>
      <c r="AC36" s="52"/>
      <c r="AD36" s="52"/>
      <c r="AE36" s="52"/>
      <c r="AF36" s="52"/>
      <c r="AG36" s="52"/>
      <c r="AH36" s="52"/>
      <c r="AI36" s="52"/>
      <c r="AJ36" s="52"/>
      <c r="AK36" s="52"/>
      <c r="AL36" s="52"/>
      <c r="AM36" s="52"/>
      <c r="AN36" s="52"/>
      <c r="AO36" s="52"/>
      <c r="AP36" s="52"/>
    </row>
    <row r="37" spans="1:42" hidden="1" outlineLevel="1" x14ac:dyDescent="0.2">
      <c r="A37" s="31" t="s">
        <v>25</v>
      </c>
      <c r="B37" s="34">
        <v>18.350000000000001</v>
      </c>
      <c r="C37" s="34">
        <v>25</v>
      </c>
      <c r="D37" s="35">
        <f t="shared" si="50"/>
        <v>6.6499999999999986</v>
      </c>
      <c r="E37" s="34">
        <v>1.74</v>
      </c>
      <c r="F37" s="34">
        <v>25</v>
      </c>
      <c r="G37" s="35">
        <f t="shared" si="51"/>
        <v>23.26</v>
      </c>
      <c r="H37" s="34">
        <v>4.28</v>
      </c>
      <c r="I37" s="34">
        <v>25</v>
      </c>
      <c r="J37" s="35">
        <f t="shared" si="52"/>
        <v>20.72</v>
      </c>
      <c r="K37" s="34">
        <v>1.93</v>
      </c>
      <c r="L37" s="34">
        <v>25</v>
      </c>
      <c r="M37" s="35">
        <f t="shared" si="53"/>
        <v>23.07</v>
      </c>
      <c r="N37" s="34">
        <v>2.12</v>
      </c>
      <c r="O37" s="34">
        <v>25</v>
      </c>
      <c r="P37" s="35">
        <f t="shared" si="54"/>
        <v>22.88</v>
      </c>
      <c r="Q37" s="34">
        <v>3.17</v>
      </c>
      <c r="R37" s="34">
        <v>25</v>
      </c>
      <c r="S37" s="35">
        <f t="shared" si="55"/>
        <v>21.83</v>
      </c>
      <c r="T37" s="34"/>
      <c r="U37" s="34">
        <v>25</v>
      </c>
      <c r="V37" s="35">
        <f t="shared" si="56"/>
        <v>25</v>
      </c>
      <c r="W37" s="34">
        <f t="shared" si="57"/>
        <v>31.590000000000003</v>
      </c>
      <c r="X37" s="34">
        <f t="shared" si="58"/>
        <v>175</v>
      </c>
      <c r="Y37" s="35">
        <f t="shared" si="59"/>
        <v>143.41</v>
      </c>
      <c r="AA37" s="52"/>
      <c r="AB37" s="52"/>
      <c r="AC37" s="52"/>
      <c r="AD37" s="52"/>
      <c r="AE37" s="52"/>
      <c r="AF37" s="52"/>
      <c r="AG37" s="52"/>
      <c r="AH37" s="52"/>
      <c r="AI37" s="52"/>
      <c r="AJ37" s="52"/>
      <c r="AK37" s="52"/>
      <c r="AL37" s="52"/>
      <c r="AM37" s="52"/>
      <c r="AN37" s="52"/>
      <c r="AO37" s="52"/>
      <c r="AP37" s="52"/>
    </row>
    <row r="38" spans="1:42" hidden="1" outlineLevel="1" x14ac:dyDescent="0.2">
      <c r="A38" s="31" t="s">
        <v>26</v>
      </c>
      <c r="B38" s="37"/>
      <c r="C38" s="37"/>
      <c r="D38" s="35">
        <f t="shared" si="50"/>
        <v>0</v>
      </c>
      <c r="E38" s="37"/>
      <c r="F38" s="37"/>
      <c r="G38" s="35">
        <f t="shared" si="51"/>
        <v>0</v>
      </c>
      <c r="H38" s="37"/>
      <c r="I38" s="37"/>
      <c r="J38" s="35">
        <f t="shared" si="52"/>
        <v>0</v>
      </c>
      <c r="K38" s="37">
        <v>5.98</v>
      </c>
      <c r="L38" s="37"/>
      <c r="M38" s="35">
        <f t="shared" si="53"/>
        <v>-5.98</v>
      </c>
      <c r="N38" s="37">
        <v>257.76</v>
      </c>
      <c r="O38" s="37"/>
      <c r="P38" s="35">
        <f t="shared" si="54"/>
        <v>-257.76</v>
      </c>
      <c r="Q38" s="37">
        <v>628.77</v>
      </c>
      <c r="R38" s="37"/>
      <c r="S38" s="35">
        <f t="shared" si="55"/>
        <v>-628.77</v>
      </c>
      <c r="T38" s="37">
        <v>222.76</v>
      </c>
      <c r="U38" s="37"/>
      <c r="V38" s="35">
        <f t="shared" si="56"/>
        <v>-222.76</v>
      </c>
      <c r="W38" s="37">
        <f t="shared" si="57"/>
        <v>1115.27</v>
      </c>
      <c r="X38" s="37">
        <f t="shared" si="58"/>
        <v>0</v>
      </c>
      <c r="Y38" s="35">
        <f t="shared" si="59"/>
        <v>-1115.27</v>
      </c>
      <c r="AA38" s="52" t="s">
        <v>132</v>
      </c>
      <c r="AB38" s="52"/>
      <c r="AC38" s="52"/>
      <c r="AD38" s="52"/>
      <c r="AE38" s="52"/>
      <c r="AF38" s="52"/>
      <c r="AG38" s="52"/>
      <c r="AH38" s="52"/>
      <c r="AI38" s="52"/>
      <c r="AJ38" s="52"/>
      <c r="AK38" s="52"/>
      <c r="AL38" s="52"/>
      <c r="AM38" s="52"/>
      <c r="AN38" s="52"/>
      <c r="AO38" s="52"/>
      <c r="AP38" s="52"/>
    </row>
    <row r="39" spans="1:42" hidden="1" outlineLevel="1" x14ac:dyDescent="0.2">
      <c r="A39" s="31" t="s">
        <v>27</v>
      </c>
      <c r="B39" s="34">
        <v>165.11</v>
      </c>
      <c r="C39" s="34">
        <v>200</v>
      </c>
      <c r="D39" s="35">
        <f t="shared" si="50"/>
        <v>34.889999999999986</v>
      </c>
      <c r="E39" s="34">
        <v>220.1</v>
      </c>
      <c r="F39" s="34">
        <v>200</v>
      </c>
      <c r="G39" s="35">
        <f t="shared" si="51"/>
        <v>-20.099999999999994</v>
      </c>
      <c r="H39" s="34">
        <v>278.10000000000002</v>
      </c>
      <c r="I39" s="34">
        <v>200</v>
      </c>
      <c r="J39" s="35">
        <f t="shared" si="52"/>
        <v>-78.100000000000023</v>
      </c>
      <c r="K39" s="34">
        <v>270.24</v>
      </c>
      <c r="L39" s="34">
        <v>200</v>
      </c>
      <c r="M39" s="35">
        <f t="shared" si="53"/>
        <v>-70.240000000000009</v>
      </c>
      <c r="N39" s="34">
        <v>230.73</v>
      </c>
      <c r="O39" s="34">
        <v>200</v>
      </c>
      <c r="P39" s="35">
        <f t="shared" si="54"/>
        <v>-30.72999999999999</v>
      </c>
      <c r="Q39" s="34">
        <v>260.22000000000003</v>
      </c>
      <c r="R39" s="34">
        <v>200</v>
      </c>
      <c r="S39" s="35">
        <f t="shared" si="55"/>
        <v>-60.220000000000027</v>
      </c>
      <c r="T39" s="34">
        <v>127.7</v>
      </c>
      <c r="U39" s="34">
        <v>200</v>
      </c>
      <c r="V39" s="35">
        <f t="shared" si="56"/>
        <v>72.3</v>
      </c>
      <c r="W39" s="34">
        <f t="shared" si="57"/>
        <v>1552.2</v>
      </c>
      <c r="X39" s="34">
        <f t="shared" si="58"/>
        <v>1400</v>
      </c>
      <c r="Y39" s="35">
        <f t="shared" si="59"/>
        <v>-152.20000000000005</v>
      </c>
      <c r="AA39" s="52"/>
      <c r="AB39" s="52"/>
      <c r="AC39" s="52"/>
      <c r="AD39" s="52"/>
      <c r="AE39" s="52"/>
      <c r="AF39" s="52"/>
      <c r="AG39" s="52"/>
      <c r="AH39" s="52"/>
      <c r="AI39" s="52"/>
      <c r="AJ39" s="52"/>
      <c r="AK39" s="52"/>
      <c r="AL39" s="52"/>
      <c r="AM39" s="52"/>
      <c r="AN39" s="52"/>
      <c r="AO39" s="52"/>
      <c r="AP39" s="52"/>
    </row>
    <row r="40" spans="1:42" hidden="1" outlineLevel="1" x14ac:dyDescent="0.2">
      <c r="A40" s="31" t="s">
        <v>28</v>
      </c>
      <c r="B40" s="34">
        <v>36.76</v>
      </c>
      <c r="C40" s="34">
        <v>50</v>
      </c>
      <c r="D40" s="35">
        <f t="shared" si="50"/>
        <v>13.240000000000002</v>
      </c>
      <c r="E40" s="34">
        <v>36.72</v>
      </c>
      <c r="F40" s="34">
        <v>50</v>
      </c>
      <c r="G40" s="35">
        <f t="shared" si="51"/>
        <v>13.280000000000001</v>
      </c>
      <c r="H40" s="34">
        <v>192.54</v>
      </c>
      <c r="I40" s="34">
        <v>50</v>
      </c>
      <c r="J40" s="35">
        <f t="shared" si="52"/>
        <v>-142.54</v>
      </c>
      <c r="K40" s="34">
        <v>31.74</v>
      </c>
      <c r="L40" s="34">
        <v>50</v>
      </c>
      <c r="M40" s="35">
        <f t="shared" si="53"/>
        <v>18.260000000000002</v>
      </c>
      <c r="N40" s="34">
        <v>31.74</v>
      </c>
      <c r="O40" s="34">
        <v>50</v>
      </c>
      <c r="P40" s="35">
        <f t="shared" si="54"/>
        <v>18.260000000000002</v>
      </c>
      <c r="Q40" s="34">
        <v>86.17</v>
      </c>
      <c r="R40" s="34">
        <v>50</v>
      </c>
      <c r="S40" s="35">
        <f t="shared" si="55"/>
        <v>-36.17</v>
      </c>
      <c r="T40" s="34">
        <v>86.17</v>
      </c>
      <c r="U40" s="34">
        <v>50</v>
      </c>
      <c r="V40" s="35">
        <f t="shared" si="56"/>
        <v>-36.17</v>
      </c>
      <c r="W40" s="34">
        <f t="shared" si="57"/>
        <v>501.84000000000003</v>
      </c>
      <c r="X40" s="34">
        <f t="shared" si="58"/>
        <v>350</v>
      </c>
      <c r="Y40" s="35">
        <f t="shared" si="59"/>
        <v>-151.84000000000003</v>
      </c>
      <c r="AA40" s="52"/>
      <c r="AB40" s="52"/>
      <c r="AC40" s="52"/>
      <c r="AD40" s="52"/>
      <c r="AE40" s="52"/>
      <c r="AF40" s="52"/>
      <c r="AG40" s="52"/>
      <c r="AH40" s="52"/>
      <c r="AI40" s="52"/>
      <c r="AJ40" s="52"/>
      <c r="AK40" s="52"/>
      <c r="AL40" s="52"/>
      <c r="AM40" s="52"/>
      <c r="AN40" s="52"/>
      <c r="AO40" s="52"/>
      <c r="AP40" s="52"/>
    </row>
    <row r="41" spans="1:42" hidden="1" outlineLevel="1" x14ac:dyDescent="0.2">
      <c r="A41" s="31" t="s">
        <v>29</v>
      </c>
      <c r="B41" s="34">
        <v>3.25</v>
      </c>
      <c r="C41" s="34">
        <v>50</v>
      </c>
      <c r="D41" s="35">
        <f t="shared" si="50"/>
        <v>46.75</v>
      </c>
      <c r="E41" s="34">
        <v>3.75</v>
      </c>
      <c r="F41" s="34">
        <v>50</v>
      </c>
      <c r="G41" s="35">
        <f t="shared" si="51"/>
        <v>46.25</v>
      </c>
      <c r="H41" s="34">
        <v>11.66</v>
      </c>
      <c r="I41" s="34">
        <v>50</v>
      </c>
      <c r="J41" s="35">
        <f t="shared" si="52"/>
        <v>38.340000000000003</v>
      </c>
      <c r="K41" s="34">
        <v>7.42</v>
      </c>
      <c r="L41" s="34">
        <v>50</v>
      </c>
      <c r="M41" s="35">
        <f t="shared" si="53"/>
        <v>42.58</v>
      </c>
      <c r="N41" s="34">
        <v>5.83</v>
      </c>
      <c r="O41" s="34">
        <v>50</v>
      </c>
      <c r="P41" s="35">
        <f t="shared" si="54"/>
        <v>44.17</v>
      </c>
      <c r="Q41" s="34">
        <v>4.41</v>
      </c>
      <c r="R41" s="34">
        <v>50</v>
      </c>
      <c r="S41" s="35">
        <f t="shared" si="55"/>
        <v>45.59</v>
      </c>
      <c r="T41" s="34">
        <v>5.08</v>
      </c>
      <c r="U41" s="34">
        <v>50</v>
      </c>
      <c r="V41" s="35">
        <f t="shared" si="56"/>
        <v>44.92</v>
      </c>
      <c r="W41" s="34">
        <f t="shared" si="57"/>
        <v>41.399999999999991</v>
      </c>
      <c r="X41" s="34">
        <f t="shared" si="58"/>
        <v>350</v>
      </c>
      <c r="Y41" s="35">
        <f t="shared" si="59"/>
        <v>308.60000000000002</v>
      </c>
      <c r="AA41" s="52"/>
      <c r="AB41" s="52"/>
      <c r="AC41" s="52"/>
      <c r="AD41" s="52"/>
      <c r="AE41" s="52"/>
      <c r="AF41" s="52"/>
      <c r="AG41" s="52"/>
      <c r="AH41" s="52"/>
      <c r="AI41" s="52"/>
      <c r="AJ41" s="52"/>
      <c r="AK41" s="52"/>
      <c r="AL41" s="52"/>
      <c r="AM41" s="52"/>
      <c r="AN41" s="52"/>
      <c r="AO41" s="52"/>
      <c r="AP41" s="52"/>
    </row>
    <row r="42" spans="1:42" ht="29" hidden="1" outlineLevel="1" x14ac:dyDescent="0.2">
      <c r="A42" s="31" t="s">
        <v>30</v>
      </c>
      <c r="B42" s="37"/>
      <c r="C42" s="37">
        <v>10</v>
      </c>
      <c r="D42" s="35">
        <f t="shared" si="50"/>
        <v>10</v>
      </c>
      <c r="E42" s="37"/>
      <c r="F42" s="37">
        <v>10</v>
      </c>
      <c r="G42" s="35">
        <f t="shared" si="51"/>
        <v>10</v>
      </c>
      <c r="H42" s="37"/>
      <c r="I42" s="37">
        <v>10</v>
      </c>
      <c r="J42" s="35">
        <f t="shared" si="52"/>
        <v>10</v>
      </c>
      <c r="K42" s="37">
        <v>4.07</v>
      </c>
      <c r="L42" s="37">
        <v>10</v>
      </c>
      <c r="M42" s="35">
        <f t="shared" si="53"/>
        <v>5.93</v>
      </c>
      <c r="N42" s="37">
        <v>7.49</v>
      </c>
      <c r="O42" s="37">
        <v>10</v>
      </c>
      <c r="P42" s="35">
        <f t="shared" si="54"/>
        <v>2.5099999999999998</v>
      </c>
      <c r="Q42" s="37">
        <v>10.119999999999999</v>
      </c>
      <c r="R42" s="37">
        <v>10</v>
      </c>
      <c r="S42" s="35">
        <f t="shared" si="55"/>
        <v>-0.11999999999999922</v>
      </c>
      <c r="T42" s="37"/>
      <c r="U42" s="37">
        <v>10</v>
      </c>
      <c r="V42" s="35">
        <f t="shared" si="56"/>
        <v>10</v>
      </c>
      <c r="W42" s="37">
        <f t="shared" si="57"/>
        <v>21.68</v>
      </c>
      <c r="X42" s="37">
        <f t="shared" si="58"/>
        <v>70</v>
      </c>
      <c r="Y42" s="35">
        <f t="shared" si="59"/>
        <v>48.32</v>
      </c>
      <c r="AA42" s="52"/>
      <c r="AB42" s="52"/>
      <c r="AC42" s="52"/>
      <c r="AD42" s="52"/>
      <c r="AE42" s="52"/>
      <c r="AF42" s="52"/>
      <c r="AG42" s="52"/>
      <c r="AH42" s="52"/>
      <c r="AI42" s="52"/>
      <c r="AJ42" s="52"/>
      <c r="AK42" s="52"/>
      <c r="AL42" s="52"/>
      <c r="AM42" s="52"/>
      <c r="AN42" s="52"/>
      <c r="AO42" s="52"/>
      <c r="AP42" s="52"/>
    </row>
    <row r="43" spans="1:42" ht="29" hidden="1" outlineLevel="1" x14ac:dyDescent="0.2">
      <c r="A43" s="31" t="s">
        <v>31</v>
      </c>
      <c r="B43" s="37"/>
      <c r="C43" s="37">
        <v>10</v>
      </c>
      <c r="D43" s="35">
        <f t="shared" si="50"/>
        <v>10</v>
      </c>
      <c r="E43" s="37"/>
      <c r="F43" s="37">
        <v>10</v>
      </c>
      <c r="G43" s="35">
        <f t="shared" si="51"/>
        <v>10</v>
      </c>
      <c r="H43" s="37"/>
      <c r="I43" s="37">
        <v>10</v>
      </c>
      <c r="J43" s="35">
        <f t="shared" si="52"/>
        <v>10</v>
      </c>
      <c r="K43" s="37"/>
      <c r="L43" s="37">
        <v>10</v>
      </c>
      <c r="M43" s="35">
        <f t="shared" si="53"/>
        <v>10</v>
      </c>
      <c r="N43" s="37">
        <v>6.6</v>
      </c>
      <c r="O43" s="37">
        <v>10</v>
      </c>
      <c r="P43" s="35">
        <f t="shared" si="54"/>
        <v>3.4000000000000004</v>
      </c>
      <c r="Q43" s="37"/>
      <c r="R43" s="37">
        <v>10</v>
      </c>
      <c r="S43" s="35">
        <f t="shared" si="55"/>
        <v>10</v>
      </c>
      <c r="T43" s="37"/>
      <c r="U43" s="37">
        <v>10</v>
      </c>
      <c r="V43" s="35">
        <f t="shared" si="56"/>
        <v>10</v>
      </c>
      <c r="W43" s="37">
        <f t="shared" si="57"/>
        <v>6.6</v>
      </c>
      <c r="X43" s="37">
        <f t="shared" si="58"/>
        <v>70</v>
      </c>
      <c r="Y43" s="35">
        <f t="shared" si="59"/>
        <v>63.4</v>
      </c>
      <c r="AA43" s="52"/>
      <c r="AB43" s="52"/>
      <c r="AC43" s="52"/>
      <c r="AD43" s="52"/>
      <c r="AE43" s="52"/>
      <c r="AF43" s="52"/>
      <c r="AG43" s="52"/>
      <c r="AH43" s="52"/>
      <c r="AI43" s="52"/>
      <c r="AJ43" s="52"/>
      <c r="AK43" s="52"/>
      <c r="AL43" s="52"/>
      <c r="AM43" s="52"/>
      <c r="AN43" s="52"/>
      <c r="AO43" s="52"/>
      <c r="AP43" s="52"/>
    </row>
    <row r="44" spans="1:42" hidden="1" outlineLevel="1" x14ac:dyDescent="0.2">
      <c r="A44" s="31" t="s">
        <v>32</v>
      </c>
      <c r="B44" s="34">
        <v>9.08</v>
      </c>
      <c r="C44" s="34">
        <v>20</v>
      </c>
      <c r="D44" s="35">
        <f t="shared" si="50"/>
        <v>10.92</v>
      </c>
      <c r="E44" s="34"/>
      <c r="F44" s="34">
        <v>20</v>
      </c>
      <c r="G44" s="35">
        <f t="shared" si="51"/>
        <v>20</v>
      </c>
      <c r="H44" s="34"/>
      <c r="I44" s="34">
        <v>20</v>
      </c>
      <c r="J44" s="35">
        <f t="shared" si="52"/>
        <v>20</v>
      </c>
      <c r="K44" s="34"/>
      <c r="L44" s="34">
        <v>20</v>
      </c>
      <c r="M44" s="35">
        <f t="shared" si="53"/>
        <v>20</v>
      </c>
      <c r="N44" s="34"/>
      <c r="O44" s="34">
        <v>20</v>
      </c>
      <c r="P44" s="35">
        <f t="shared" si="54"/>
        <v>20</v>
      </c>
      <c r="Q44" s="34">
        <v>20.75</v>
      </c>
      <c r="R44" s="34">
        <v>20</v>
      </c>
      <c r="S44" s="35">
        <f t="shared" si="55"/>
        <v>-0.75</v>
      </c>
      <c r="T44" s="34"/>
      <c r="U44" s="34">
        <v>20</v>
      </c>
      <c r="V44" s="35">
        <f t="shared" si="56"/>
        <v>20</v>
      </c>
      <c r="W44" s="34">
        <f t="shared" si="57"/>
        <v>29.83</v>
      </c>
      <c r="X44" s="34">
        <f t="shared" si="58"/>
        <v>140</v>
      </c>
      <c r="Y44" s="35">
        <f t="shared" si="59"/>
        <v>110.17</v>
      </c>
      <c r="AA44" s="52"/>
      <c r="AB44" s="52"/>
      <c r="AC44" s="52"/>
      <c r="AD44" s="52"/>
      <c r="AE44" s="52"/>
      <c r="AF44" s="52"/>
      <c r="AG44" s="52"/>
      <c r="AH44" s="52"/>
      <c r="AI44" s="52"/>
      <c r="AJ44" s="52"/>
      <c r="AK44" s="52"/>
      <c r="AL44" s="52"/>
      <c r="AM44" s="52"/>
      <c r="AN44" s="52"/>
      <c r="AO44" s="52"/>
      <c r="AP44" s="52"/>
    </row>
    <row r="45" spans="1:42" hidden="1" outlineLevel="1" x14ac:dyDescent="0.2">
      <c r="A45" s="31" t="s">
        <v>33</v>
      </c>
      <c r="B45" s="37"/>
      <c r="C45" s="37">
        <v>25</v>
      </c>
      <c r="D45" s="35">
        <f t="shared" si="50"/>
        <v>25</v>
      </c>
      <c r="E45" s="37"/>
      <c r="F45" s="37">
        <v>25</v>
      </c>
      <c r="G45" s="35">
        <f t="shared" si="51"/>
        <v>25</v>
      </c>
      <c r="H45" s="37"/>
      <c r="I45" s="37">
        <v>25</v>
      </c>
      <c r="J45" s="35">
        <f t="shared" si="52"/>
        <v>25</v>
      </c>
      <c r="K45" s="37">
        <v>163.33000000000001</v>
      </c>
      <c r="L45" s="37">
        <v>25</v>
      </c>
      <c r="M45" s="35">
        <f t="shared" si="53"/>
        <v>-138.33000000000001</v>
      </c>
      <c r="N45" s="37"/>
      <c r="O45" s="37">
        <v>25</v>
      </c>
      <c r="P45" s="35">
        <f t="shared" si="54"/>
        <v>25</v>
      </c>
      <c r="Q45" s="37"/>
      <c r="R45" s="37">
        <v>25</v>
      </c>
      <c r="S45" s="35">
        <f t="shared" si="55"/>
        <v>25</v>
      </c>
      <c r="T45" s="37"/>
      <c r="U45" s="37">
        <v>25</v>
      </c>
      <c r="V45" s="35">
        <f t="shared" si="56"/>
        <v>25</v>
      </c>
      <c r="W45" s="37">
        <f t="shared" si="57"/>
        <v>163.33000000000001</v>
      </c>
      <c r="X45" s="37">
        <f t="shared" si="58"/>
        <v>175</v>
      </c>
      <c r="Y45" s="35">
        <f t="shared" si="59"/>
        <v>11.669999999999987</v>
      </c>
      <c r="AA45" s="52"/>
      <c r="AB45" s="52"/>
      <c r="AC45" s="52"/>
      <c r="AD45" s="52"/>
      <c r="AE45" s="52"/>
      <c r="AF45" s="52"/>
      <c r="AG45" s="52"/>
      <c r="AH45" s="52"/>
      <c r="AI45" s="52"/>
      <c r="AJ45" s="52"/>
      <c r="AK45" s="52"/>
      <c r="AL45" s="52"/>
      <c r="AM45" s="52"/>
      <c r="AN45" s="52"/>
      <c r="AO45" s="52"/>
      <c r="AP45" s="52"/>
    </row>
    <row r="46" spans="1:42" hidden="1" outlineLevel="1" x14ac:dyDescent="0.2">
      <c r="A46" s="31" t="s">
        <v>34</v>
      </c>
      <c r="B46" s="34">
        <v>77.33</v>
      </c>
      <c r="C46" s="34">
        <v>90</v>
      </c>
      <c r="D46" s="35">
        <f t="shared" si="50"/>
        <v>12.670000000000002</v>
      </c>
      <c r="E46" s="34">
        <v>61.92</v>
      </c>
      <c r="F46" s="34">
        <v>90</v>
      </c>
      <c r="G46" s="35">
        <f t="shared" si="51"/>
        <v>28.08</v>
      </c>
      <c r="H46" s="34">
        <v>120.66</v>
      </c>
      <c r="I46" s="34">
        <v>90</v>
      </c>
      <c r="J46" s="35">
        <f t="shared" si="52"/>
        <v>-30.659999999999997</v>
      </c>
      <c r="K46" s="34">
        <v>68.790000000000006</v>
      </c>
      <c r="L46" s="34">
        <v>90</v>
      </c>
      <c r="M46" s="35">
        <f t="shared" si="53"/>
        <v>21.209999999999994</v>
      </c>
      <c r="N46" s="34">
        <v>68.67</v>
      </c>
      <c r="O46" s="34">
        <v>90</v>
      </c>
      <c r="P46" s="35">
        <f t="shared" si="54"/>
        <v>21.33</v>
      </c>
      <c r="Q46" s="34">
        <v>69.12</v>
      </c>
      <c r="R46" s="34">
        <v>90</v>
      </c>
      <c r="S46" s="35">
        <f t="shared" si="55"/>
        <v>20.879999999999995</v>
      </c>
      <c r="T46" s="34">
        <v>6.67</v>
      </c>
      <c r="U46" s="34">
        <v>90</v>
      </c>
      <c r="V46" s="35">
        <f t="shared" si="56"/>
        <v>83.33</v>
      </c>
      <c r="W46" s="34">
        <f t="shared" si="57"/>
        <v>473.16</v>
      </c>
      <c r="X46" s="34">
        <f t="shared" si="58"/>
        <v>630</v>
      </c>
      <c r="Y46" s="35">
        <f t="shared" si="59"/>
        <v>156.83999999999997</v>
      </c>
      <c r="AA46" s="52"/>
      <c r="AB46" s="52"/>
      <c r="AC46" s="52"/>
      <c r="AD46" s="52"/>
      <c r="AE46" s="52"/>
      <c r="AF46" s="52"/>
      <c r="AG46" s="52"/>
      <c r="AH46" s="52"/>
      <c r="AI46" s="52"/>
      <c r="AJ46" s="52"/>
      <c r="AK46" s="52"/>
      <c r="AL46" s="52"/>
      <c r="AM46" s="52"/>
      <c r="AN46" s="52"/>
      <c r="AO46" s="52"/>
      <c r="AP46" s="52"/>
    </row>
    <row r="47" spans="1:42" hidden="1" outlineLevel="1" x14ac:dyDescent="0.2">
      <c r="A47" s="31" t="s">
        <v>35</v>
      </c>
      <c r="B47" s="37"/>
      <c r="C47" s="37"/>
      <c r="D47" s="35">
        <f t="shared" si="50"/>
        <v>0</v>
      </c>
      <c r="E47" s="37"/>
      <c r="F47" s="37"/>
      <c r="G47" s="35">
        <f t="shared" si="51"/>
        <v>0</v>
      </c>
      <c r="H47" s="37"/>
      <c r="I47" s="37"/>
      <c r="J47" s="35">
        <f t="shared" si="52"/>
        <v>0</v>
      </c>
      <c r="K47" s="37">
        <v>5.83</v>
      </c>
      <c r="L47" s="37"/>
      <c r="M47" s="35">
        <f t="shared" si="53"/>
        <v>-5.83</v>
      </c>
      <c r="N47" s="37"/>
      <c r="O47" s="37"/>
      <c r="P47" s="35">
        <f t="shared" si="54"/>
        <v>0</v>
      </c>
      <c r="Q47" s="37"/>
      <c r="R47" s="37"/>
      <c r="S47" s="35">
        <f t="shared" si="55"/>
        <v>0</v>
      </c>
      <c r="T47" s="37"/>
      <c r="U47" s="37"/>
      <c r="V47" s="35">
        <f t="shared" si="56"/>
        <v>0</v>
      </c>
      <c r="W47" s="37">
        <f t="shared" si="57"/>
        <v>5.83</v>
      </c>
      <c r="X47" s="37">
        <f t="shared" si="58"/>
        <v>0</v>
      </c>
      <c r="Y47" s="35">
        <f t="shared" si="59"/>
        <v>-5.83</v>
      </c>
      <c r="AA47" s="52"/>
      <c r="AB47" s="52"/>
      <c r="AC47" s="52"/>
      <c r="AD47" s="52"/>
      <c r="AE47" s="52"/>
      <c r="AF47" s="52"/>
      <c r="AG47" s="52"/>
      <c r="AH47" s="52"/>
      <c r="AI47" s="52"/>
      <c r="AJ47" s="52"/>
      <c r="AK47" s="52"/>
      <c r="AL47" s="52"/>
      <c r="AM47" s="52"/>
      <c r="AN47" s="52"/>
      <c r="AO47" s="52"/>
      <c r="AP47" s="52"/>
    </row>
    <row r="48" spans="1:42" hidden="1" outlineLevel="1" x14ac:dyDescent="0.2">
      <c r="A48" s="31" t="s">
        <v>36</v>
      </c>
      <c r="B48" s="37"/>
      <c r="C48" s="37"/>
      <c r="D48" s="35">
        <f t="shared" si="50"/>
        <v>0</v>
      </c>
      <c r="E48" s="37"/>
      <c r="F48" s="37"/>
      <c r="G48" s="35">
        <f t="shared" si="51"/>
        <v>0</v>
      </c>
      <c r="H48" s="37">
        <v>7.29</v>
      </c>
      <c r="I48" s="37"/>
      <c r="J48" s="35">
        <f t="shared" si="52"/>
        <v>-7.29</v>
      </c>
      <c r="K48" s="37"/>
      <c r="L48" s="37"/>
      <c r="M48" s="35">
        <f t="shared" si="53"/>
        <v>0</v>
      </c>
      <c r="N48" s="37"/>
      <c r="O48" s="37"/>
      <c r="P48" s="35">
        <f t="shared" si="54"/>
        <v>0</v>
      </c>
      <c r="Q48" s="37"/>
      <c r="R48" s="37"/>
      <c r="S48" s="35">
        <f t="shared" si="55"/>
        <v>0</v>
      </c>
      <c r="T48" s="37">
        <v>9.35</v>
      </c>
      <c r="U48" s="37"/>
      <c r="V48" s="35">
        <f t="shared" si="56"/>
        <v>-9.35</v>
      </c>
      <c r="W48" s="37">
        <f t="shared" si="57"/>
        <v>16.64</v>
      </c>
      <c r="X48" s="37">
        <f t="shared" si="58"/>
        <v>0</v>
      </c>
      <c r="Y48" s="35">
        <f t="shared" si="59"/>
        <v>-16.64</v>
      </c>
      <c r="AA48" s="52"/>
      <c r="AB48" s="52"/>
      <c r="AC48" s="52"/>
      <c r="AD48" s="52"/>
      <c r="AE48" s="52"/>
      <c r="AF48" s="52"/>
      <c r="AG48" s="52"/>
      <c r="AH48" s="52"/>
      <c r="AI48" s="52"/>
      <c r="AJ48" s="52"/>
      <c r="AK48" s="52"/>
      <c r="AL48" s="52"/>
      <c r="AM48" s="52"/>
      <c r="AN48" s="52"/>
      <c r="AO48" s="52"/>
      <c r="AP48" s="52"/>
    </row>
    <row r="49" spans="1:42" hidden="1" outlineLevel="1" x14ac:dyDescent="0.2">
      <c r="A49" s="31" t="s">
        <v>37</v>
      </c>
      <c r="B49" s="34">
        <v>238.51</v>
      </c>
      <c r="C49" s="34">
        <v>100</v>
      </c>
      <c r="D49" s="35">
        <f t="shared" si="50"/>
        <v>-138.51</v>
      </c>
      <c r="E49" s="34">
        <v>239.55</v>
      </c>
      <c r="F49" s="34">
        <v>100</v>
      </c>
      <c r="G49" s="35">
        <f t="shared" si="51"/>
        <v>-139.55000000000001</v>
      </c>
      <c r="H49" s="34">
        <v>517.73</v>
      </c>
      <c r="I49" s="34">
        <v>100</v>
      </c>
      <c r="J49" s="35">
        <f t="shared" si="52"/>
        <v>-417.73</v>
      </c>
      <c r="K49" s="34">
        <v>239.55</v>
      </c>
      <c r="L49" s="34">
        <v>100</v>
      </c>
      <c r="M49" s="35">
        <f t="shared" si="53"/>
        <v>-139.55000000000001</v>
      </c>
      <c r="N49" s="34">
        <v>239.55</v>
      </c>
      <c r="O49" s="34">
        <v>100</v>
      </c>
      <c r="P49" s="35">
        <f t="shared" si="54"/>
        <v>-139.55000000000001</v>
      </c>
      <c r="Q49" s="34">
        <v>239.55</v>
      </c>
      <c r="R49" s="34">
        <v>100</v>
      </c>
      <c r="S49" s="35">
        <f t="shared" si="55"/>
        <v>-139.55000000000001</v>
      </c>
      <c r="T49" s="34"/>
      <c r="U49" s="34">
        <v>100</v>
      </c>
      <c r="V49" s="35">
        <f t="shared" si="56"/>
        <v>100</v>
      </c>
      <c r="W49" s="34">
        <f t="shared" si="57"/>
        <v>1714.4399999999998</v>
      </c>
      <c r="X49" s="34">
        <f t="shared" si="58"/>
        <v>700</v>
      </c>
      <c r="Y49" s="35">
        <f t="shared" si="59"/>
        <v>-1014.4399999999998</v>
      </c>
      <c r="AA49" s="52" t="s">
        <v>133</v>
      </c>
      <c r="AB49" s="52"/>
      <c r="AC49" s="52"/>
      <c r="AD49" s="52"/>
      <c r="AE49" s="52"/>
      <c r="AF49" s="52"/>
      <c r="AG49" s="52"/>
      <c r="AH49" s="52"/>
      <c r="AI49" s="52"/>
      <c r="AJ49" s="52"/>
      <c r="AK49" s="52"/>
      <c r="AL49" s="52"/>
      <c r="AM49" s="52"/>
      <c r="AN49" s="52"/>
      <c r="AO49" s="52"/>
      <c r="AP49" s="52"/>
    </row>
    <row r="50" spans="1:42" hidden="1" outlineLevel="1" x14ac:dyDescent="0.2">
      <c r="A50" s="31" t="s">
        <v>38</v>
      </c>
      <c r="B50" s="37"/>
      <c r="C50" s="37"/>
      <c r="D50" s="35">
        <f t="shared" si="50"/>
        <v>0</v>
      </c>
      <c r="E50" s="37"/>
      <c r="F50" s="37"/>
      <c r="G50" s="35">
        <f t="shared" si="51"/>
        <v>0</v>
      </c>
      <c r="H50" s="37"/>
      <c r="I50" s="37"/>
      <c r="J50" s="35">
        <f t="shared" si="52"/>
        <v>0</v>
      </c>
      <c r="K50" s="37">
        <v>0</v>
      </c>
      <c r="L50" s="37"/>
      <c r="M50" s="35">
        <f t="shared" si="53"/>
        <v>0</v>
      </c>
      <c r="N50" s="37">
        <v>0</v>
      </c>
      <c r="O50" s="37"/>
      <c r="P50" s="35">
        <f t="shared" si="54"/>
        <v>0</v>
      </c>
      <c r="Q50" s="37"/>
      <c r="R50" s="37"/>
      <c r="S50" s="35">
        <f t="shared" si="55"/>
        <v>0</v>
      </c>
      <c r="T50" s="37"/>
      <c r="U50" s="37"/>
      <c r="V50" s="35">
        <f t="shared" si="56"/>
        <v>0</v>
      </c>
      <c r="W50" s="37">
        <f t="shared" si="57"/>
        <v>0</v>
      </c>
      <c r="X50" s="37">
        <f t="shared" si="58"/>
        <v>0</v>
      </c>
      <c r="Y50" s="35">
        <f t="shared" si="59"/>
        <v>0</v>
      </c>
      <c r="AA50" s="52"/>
      <c r="AB50" s="52"/>
      <c r="AC50" s="52"/>
      <c r="AD50" s="52"/>
      <c r="AE50" s="52"/>
      <c r="AF50" s="52"/>
      <c r="AG50" s="52"/>
      <c r="AH50" s="52"/>
      <c r="AI50" s="52"/>
      <c r="AJ50" s="52"/>
      <c r="AK50" s="52"/>
      <c r="AL50" s="52"/>
      <c r="AM50" s="52"/>
      <c r="AN50" s="52"/>
      <c r="AO50" s="52"/>
      <c r="AP50" s="52"/>
    </row>
    <row r="51" spans="1:42" s="23" customFormat="1" collapsed="1" x14ac:dyDescent="0.2">
      <c r="A51" s="48" t="s">
        <v>39</v>
      </c>
      <c r="B51" s="40">
        <f>SUM(B29:B50)</f>
        <v>977.97000000000014</v>
      </c>
      <c r="C51" s="40">
        <f t="shared" ref="C51:T51" si="60">SUM(C29:C50)</f>
        <v>1135</v>
      </c>
      <c r="D51" s="41">
        <f>SUM(D29:D50)</f>
        <v>157.03000000000003</v>
      </c>
      <c r="E51" s="40">
        <f t="shared" si="60"/>
        <v>629.56000000000006</v>
      </c>
      <c r="F51" s="40">
        <f t="shared" ref="F51" si="61">SUM(F29:F50)</f>
        <v>1135</v>
      </c>
      <c r="G51" s="41">
        <f>SUM(G29:G50)</f>
        <v>505.44</v>
      </c>
      <c r="H51" s="40">
        <f t="shared" si="60"/>
        <v>1650.6299999999999</v>
      </c>
      <c r="I51" s="40">
        <f t="shared" ref="I51" si="62">SUM(I29:I50)</f>
        <v>1135</v>
      </c>
      <c r="J51" s="41">
        <f>SUM(J29:J50)</f>
        <v>-515.63</v>
      </c>
      <c r="K51" s="40">
        <f t="shared" si="60"/>
        <v>2742.9500000000003</v>
      </c>
      <c r="L51" s="40">
        <f t="shared" ref="L51" si="63">SUM(L29:L50)</f>
        <v>1135</v>
      </c>
      <c r="M51" s="41">
        <f>SUM(M29:M50)</f>
        <v>-1607.9499999999998</v>
      </c>
      <c r="N51" s="40">
        <f t="shared" si="60"/>
        <v>2625.7199999999993</v>
      </c>
      <c r="O51" s="40">
        <f t="shared" ref="O51" si="64">SUM(O29:O50)</f>
        <v>1135</v>
      </c>
      <c r="P51" s="41">
        <f>SUM(P29:P50)</f>
        <v>-1490.7199999999998</v>
      </c>
      <c r="Q51" s="40">
        <f t="shared" si="60"/>
        <v>2986.21</v>
      </c>
      <c r="R51" s="40">
        <f t="shared" ref="R51" si="65">SUM(R29:R50)</f>
        <v>1135</v>
      </c>
      <c r="S51" s="41">
        <f>SUM(S29:S50)</f>
        <v>-1851.2100000000003</v>
      </c>
      <c r="T51" s="40">
        <f t="shared" si="60"/>
        <v>1463.6299999999999</v>
      </c>
      <c r="U51" s="40">
        <f t="shared" ref="U51" si="66">SUM(U29:U50)</f>
        <v>1135</v>
      </c>
      <c r="V51" s="41">
        <f>SUM(V29:V50)</f>
        <v>-328.63000000000005</v>
      </c>
      <c r="W51" s="40">
        <f>SUM(W29:W50)</f>
        <v>13076.67</v>
      </c>
      <c r="X51" s="40">
        <f t="shared" ref="X51" si="67">SUM(X29:X50)</f>
        <v>7945</v>
      </c>
      <c r="Y51" s="41">
        <f>SUM(Y29:Y50)</f>
        <v>-5131.67</v>
      </c>
      <c r="AA51" s="53"/>
      <c r="AB51" s="53"/>
      <c r="AC51" s="53"/>
      <c r="AD51" s="53"/>
      <c r="AE51" s="53"/>
      <c r="AF51" s="53"/>
      <c r="AG51" s="53"/>
      <c r="AH51" s="53"/>
      <c r="AI51" s="53"/>
      <c r="AJ51" s="53"/>
      <c r="AK51" s="53"/>
      <c r="AL51" s="53"/>
      <c r="AM51" s="53"/>
      <c r="AN51" s="53"/>
      <c r="AO51" s="53"/>
      <c r="AP51" s="53"/>
    </row>
    <row r="52" spans="1:42" x14ac:dyDescent="0.2">
      <c r="A52" s="31"/>
      <c r="B52" s="34"/>
      <c r="C52" s="34"/>
      <c r="D52" s="35"/>
      <c r="E52" s="34"/>
      <c r="F52" s="34"/>
      <c r="G52" s="35"/>
      <c r="H52" s="34"/>
      <c r="I52" s="34"/>
      <c r="J52" s="35"/>
      <c r="K52" s="34"/>
      <c r="L52" s="34"/>
      <c r="M52" s="35"/>
      <c r="N52" s="34"/>
      <c r="O52" s="34"/>
      <c r="P52" s="35"/>
      <c r="Q52" s="34"/>
      <c r="R52" s="34"/>
      <c r="S52" s="35"/>
      <c r="T52" s="34"/>
      <c r="U52" s="34"/>
      <c r="V52" s="35"/>
      <c r="W52" s="34"/>
      <c r="X52" s="34"/>
      <c r="Y52" s="35"/>
      <c r="AA52" s="52"/>
      <c r="AB52" s="52"/>
      <c r="AC52" s="52"/>
      <c r="AD52" s="52"/>
      <c r="AE52" s="52"/>
      <c r="AF52" s="52"/>
      <c r="AG52" s="52"/>
      <c r="AH52" s="52"/>
      <c r="AI52" s="52"/>
      <c r="AJ52" s="52"/>
      <c r="AK52" s="52"/>
      <c r="AL52" s="52"/>
      <c r="AM52" s="52"/>
      <c r="AN52" s="52"/>
      <c r="AO52" s="52"/>
      <c r="AP52" s="52"/>
    </row>
    <row r="53" spans="1:42" s="23" customFormat="1" x14ac:dyDescent="0.2">
      <c r="A53" s="45" t="s">
        <v>40</v>
      </c>
      <c r="B53" s="46">
        <f>+B20-B27-B51</f>
        <v>3724.79</v>
      </c>
      <c r="C53" s="46">
        <f t="shared" ref="C53:D53" si="68">+C20-C27-C51</f>
        <v>1485</v>
      </c>
      <c r="D53" s="47">
        <f t="shared" si="68"/>
        <v>988.72999999999979</v>
      </c>
      <c r="E53" s="46">
        <f t="shared" ref="E53:X53" si="69">+E20-E27-E51</f>
        <v>4507.670000000001</v>
      </c>
      <c r="F53" s="46">
        <f t="shared" si="69"/>
        <v>1485</v>
      </c>
      <c r="G53" s="47">
        <f t="shared" si="69"/>
        <v>1344.7900000000009</v>
      </c>
      <c r="H53" s="46">
        <f t="shared" si="69"/>
        <v>5701.33</v>
      </c>
      <c r="I53" s="46">
        <f t="shared" si="69"/>
        <v>1485</v>
      </c>
      <c r="J53" s="47">
        <f t="shared" si="69"/>
        <v>4196.3499999999995</v>
      </c>
      <c r="K53" s="46">
        <f t="shared" si="69"/>
        <v>2878.0199999999991</v>
      </c>
      <c r="L53" s="46">
        <f t="shared" si="69"/>
        <v>1485</v>
      </c>
      <c r="M53" s="47">
        <f t="shared" si="69"/>
        <v>5317.7199999999984</v>
      </c>
      <c r="N53" s="46">
        <f t="shared" si="69"/>
        <v>2131.1300000000028</v>
      </c>
      <c r="O53" s="46">
        <f t="shared" si="69"/>
        <v>1485</v>
      </c>
      <c r="P53" s="47">
        <f t="shared" si="69"/>
        <v>10467.570000000002</v>
      </c>
      <c r="Q53" s="46">
        <f t="shared" si="69"/>
        <v>-223.24000000000069</v>
      </c>
      <c r="R53" s="46">
        <f t="shared" si="69"/>
        <v>1485</v>
      </c>
      <c r="S53" s="47">
        <f t="shared" si="69"/>
        <v>8085.92</v>
      </c>
      <c r="T53" s="46">
        <f t="shared" si="69"/>
        <v>2529.1999999999998</v>
      </c>
      <c r="U53" s="46">
        <f t="shared" si="69"/>
        <v>1485</v>
      </c>
      <c r="V53" s="47">
        <f t="shared" si="69"/>
        <v>7889.8</v>
      </c>
      <c r="W53" s="46">
        <f t="shared" si="69"/>
        <v>21248.9</v>
      </c>
      <c r="X53" s="46">
        <f t="shared" si="69"/>
        <v>10395</v>
      </c>
      <c r="Y53" s="47">
        <f t="shared" ref="Y53" si="70">+Y20-Y27-Y51</f>
        <v>38290.87999999999</v>
      </c>
      <c r="AA53" s="53" t="s">
        <v>144</v>
      </c>
      <c r="AB53" s="53"/>
      <c r="AC53" s="53"/>
      <c r="AD53" s="53"/>
      <c r="AE53" s="53"/>
      <c r="AF53" s="53"/>
      <c r="AG53" s="53"/>
      <c r="AH53" s="53"/>
      <c r="AI53" s="53"/>
      <c r="AJ53" s="53"/>
      <c r="AK53" s="53"/>
      <c r="AL53" s="53"/>
      <c r="AM53" s="53"/>
      <c r="AN53" s="53"/>
      <c r="AO53" s="53"/>
      <c r="AP53" s="53"/>
    </row>
    <row r="54" spans="1:42" x14ac:dyDescent="0.2">
      <c r="AA54" s="52"/>
      <c r="AB54" s="52"/>
      <c r="AC54" s="52"/>
      <c r="AD54" s="52"/>
      <c r="AE54" s="52"/>
      <c r="AF54" s="52"/>
      <c r="AG54" s="52"/>
      <c r="AH54" s="52"/>
      <c r="AI54" s="52"/>
      <c r="AJ54" s="52"/>
      <c r="AK54" s="52"/>
      <c r="AL54" s="52"/>
      <c r="AM54" s="52"/>
      <c r="AN54" s="52"/>
      <c r="AO54" s="52"/>
      <c r="AP54" s="52"/>
    </row>
    <row r="55" spans="1:42" x14ac:dyDescent="0.2">
      <c r="B55" s="36"/>
      <c r="AA55" s="52"/>
      <c r="AB55" s="52"/>
      <c r="AC55" s="52"/>
      <c r="AD55" s="52"/>
      <c r="AE55" s="52"/>
      <c r="AF55" s="52"/>
      <c r="AG55" s="52"/>
      <c r="AH55" s="52"/>
      <c r="AI55" s="52"/>
      <c r="AJ55" s="52"/>
      <c r="AK55" s="52"/>
      <c r="AL55" s="52"/>
      <c r="AM55" s="52"/>
      <c r="AN55" s="52"/>
      <c r="AO55" s="52"/>
      <c r="AP55" s="52"/>
    </row>
    <row r="56" spans="1:42" x14ac:dyDescent="0.2">
      <c r="AA56" s="52"/>
      <c r="AB56" s="52"/>
      <c r="AC56" s="52"/>
      <c r="AD56" s="52"/>
      <c r="AE56" s="52"/>
      <c r="AF56" s="52"/>
      <c r="AG56" s="52"/>
      <c r="AH56" s="52"/>
      <c r="AI56" s="52"/>
      <c r="AJ56" s="52"/>
      <c r="AK56" s="52"/>
      <c r="AL56" s="52"/>
      <c r="AM56" s="52"/>
      <c r="AN56" s="52"/>
      <c r="AO56" s="52"/>
      <c r="AP56" s="52"/>
    </row>
    <row r="57" spans="1:42" x14ac:dyDescent="0.2">
      <c r="A57" s="44" t="s">
        <v>137</v>
      </c>
      <c r="AA57" s="52"/>
      <c r="AB57" s="52"/>
      <c r="AC57" s="52"/>
      <c r="AD57" s="52"/>
      <c r="AE57" s="52"/>
      <c r="AF57" s="52"/>
      <c r="AG57" s="52"/>
      <c r="AH57" s="52"/>
      <c r="AI57" s="52"/>
      <c r="AJ57" s="52"/>
      <c r="AK57" s="52"/>
      <c r="AL57" s="52"/>
      <c r="AM57" s="52"/>
      <c r="AN57" s="52"/>
      <c r="AO57" s="52"/>
      <c r="AP57" s="52"/>
    </row>
    <row r="58" spans="1:42" x14ac:dyDescent="0.2">
      <c r="A58" s="44" t="s">
        <v>138</v>
      </c>
      <c r="AA58" s="52"/>
      <c r="AB58" s="52"/>
      <c r="AC58" s="52"/>
      <c r="AD58" s="52"/>
      <c r="AE58" s="52"/>
      <c r="AF58" s="52"/>
      <c r="AG58" s="52"/>
      <c r="AH58" s="52"/>
      <c r="AI58" s="52"/>
      <c r="AJ58" s="52"/>
      <c r="AK58" s="52"/>
      <c r="AL58" s="52"/>
      <c r="AM58" s="52"/>
      <c r="AN58" s="52"/>
      <c r="AO58" s="52"/>
      <c r="AP58" s="52"/>
    </row>
    <row r="59" spans="1:42" x14ac:dyDescent="0.2">
      <c r="A59" s="44" t="s">
        <v>139</v>
      </c>
      <c r="AA59" s="52"/>
      <c r="AB59" s="52"/>
      <c r="AC59" s="52"/>
      <c r="AD59" s="52"/>
      <c r="AE59" s="52"/>
      <c r="AF59" s="52"/>
      <c r="AG59" s="52"/>
      <c r="AH59" s="52"/>
      <c r="AI59" s="52"/>
      <c r="AJ59" s="52"/>
      <c r="AK59" s="52"/>
      <c r="AL59" s="52"/>
      <c r="AM59" s="52"/>
      <c r="AN59" s="52"/>
      <c r="AO59" s="52"/>
      <c r="AP59" s="52"/>
    </row>
    <row r="60" spans="1:42" x14ac:dyDescent="0.2">
      <c r="A60" s="44" t="s">
        <v>140</v>
      </c>
      <c r="AA60" s="52"/>
      <c r="AB60" s="52"/>
      <c r="AC60" s="52"/>
      <c r="AD60" s="52"/>
      <c r="AE60" s="52"/>
      <c r="AF60" s="52"/>
      <c r="AG60" s="52"/>
      <c r="AH60" s="52"/>
      <c r="AI60" s="52"/>
      <c r="AJ60" s="52"/>
      <c r="AK60" s="52"/>
      <c r="AL60" s="52"/>
      <c r="AM60" s="52"/>
      <c r="AN60" s="52"/>
      <c r="AO60" s="52"/>
      <c r="AP60" s="52"/>
    </row>
    <row r="61" spans="1:42" x14ac:dyDescent="0.2">
      <c r="AA61" s="52"/>
      <c r="AB61" s="52"/>
      <c r="AC61" s="52"/>
      <c r="AD61" s="52"/>
      <c r="AE61" s="52"/>
      <c r="AF61" s="52"/>
      <c r="AG61" s="52"/>
      <c r="AH61" s="52"/>
      <c r="AI61" s="52"/>
      <c r="AJ61" s="52"/>
      <c r="AK61" s="52"/>
      <c r="AL61" s="52"/>
      <c r="AM61" s="52"/>
      <c r="AN61" s="52"/>
      <c r="AO61" s="52"/>
      <c r="AP61" s="52"/>
    </row>
    <row r="62" spans="1:42" x14ac:dyDescent="0.2">
      <c r="AA62" s="52"/>
      <c r="AB62" s="52"/>
      <c r="AC62" s="52"/>
      <c r="AD62" s="52"/>
      <c r="AE62" s="52"/>
      <c r="AF62" s="52"/>
      <c r="AG62" s="52"/>
      <c r="AH62" s="52"/>
      <c r="AI62" s="52"/>
      <c r="AJ62" s="52"/>
      <c r="AK62" s="52"/>
      <c r="AL62" s="52"/>
      <c r="AM62" s="52"/>
      <c r="AN62" s="52"/>
      <c r="AO62" s="52"/>
      <c r="AP62" s="52"/>
    </row>
    <row r="63" spans="1:42" x14ac:dyDescent="0.2">
      <c r="AA63" s="52"/>
      <c r="AB63" s="52"/>
      <c r="AC63" s="52"/>
      <c r="AD63" s="52"/>
      <c r="AE63" s="52"/>
      <c r="AF63" s="52"/>
      <c r="AG63" s="52"/>
      <c r="AH63" s="52"/>
      <c r="AI63" s="52"/>
      <c r="AJ63" s="52"/>
      <c r="AK63" s="52"/>
      <c r="AL63" s="52"/>
      <c r="AM63" s="52"/>
      <c r="AN63" s="52"/>
      <c r="AO63" s="52"/>
      <c r="AP63" s="52"/>
    </row>
    <row r="64" spans="1:42" x14ac:dyDescent="0.2">
      <c r="AA64" s="52"/>
      <c r="AB64" s="52"/>
      <c r="AC64" s="52"/>
      <c r="AD64" s="52"/>
      <c r="AE64" s="52"/>
      <c r="AF64" s="52"/>
      <c r="AG64" s="52"/>
      <c r="AH64" s="52"/>
      <c r="AI64" s="52"/>
      <c r="AJ64" s="52"/>
      <c r="AK64" s="52"/>
      <c r="AL64" s="52"/>
      <c r="AM64" s="52"/>
      <c r="AN64" s="52"/>
      <c r="AO64" s="52"/>
      <c r="AP64" s="52"/>
    </row>
    <row r="65" spans="27:42" x14ac:dyDescent="0.2">
      <c r="AA65" s="52"/>
      <c r="AB65" s="52"/>
      <c r="AC65" s="52"/>
      <c r="AD65" s="52"/>
      <c r="AE65" s="52"/>
      <c r="AF65" s="52"/>
      <c r="AG65" s="52"/>
      <c r="AH65" s="52"/>
      <c r="AI65" s="52"/>
      <c r="AJ65" s="52"/>
      <c r="AK65" s="52"/>
      <c r="AL65" s="52"/>
      <c r="AM65" s="52"/>
      <c r="AN65" s="52"/>
      <c r="AO65" s="52"/>
      <c r="AP65" s="52"/>
    </row>
    <row r="66" spans="27:42" x14ac:dyDescent="0.2">
      <c r="AA66" s="52"/>
      <c r="AB66" s="52"/>
      <c r="AC66" s="52"/>
      <c r="AD66" s="52"/>
      <c r="AE66" s="52"/>
      <c r="AF66" s="52"/>
      <c r="AG66" s="52"/>
      <c r="AH66" s="52"/>
      <c r="AI66" s="52"/>
      <c r="AJ66" s="52"/>
      <c r="AK66" s="52"/>
      <c r="AL66" s="52"/>
      <c r="AM66" s="52"/>
      <c r="AN66" s="52"/>
      <c r="AO66" s="52"/>
      <c r="AP66" s="52"/>
    </row>
    <row r="67" spans="27:42" x14ac:dyDescent="0.2">
      <c r="AA67" s="52"/>
      <c r="AB67" s="52"/>
      <c r="AC67" s="52"/>
      <c r="AD67" s="52"/>
      <c r="AE67" s="52"/>
      <c r="AF67" s="52"/>
      <c r="AG67" s="52"/>
      <c r="AH67" s="52"/>
      <c r="AI67" s="52"/>
      <c r="AJ67" s="52"/>
      <c r="AK67" s="52"/>
      <c r="AL67" s="52"/>
      <c r="AM67" s="52"/>
      <c r="AN67" s="52"/>
      <c r="AO67" s="52"/>
      <c r="AP67" s="52"/>
    </row>
    <row r="68" spans="27:42" x14ac:dyDescent="0.2">
      <c r="AA68" s="52"/>
      <c r="AB68" s="52"/>
      <c r="AC68" s="52"/>
      <c r="AD68" s="52"/>
      <c r="AE68" s="52"/>
      <c r="AF68" s="52"/>
      <c r="AG68" s="52"/>
      <c r="AH68" s="52"/>
      <c r="AI68" s="52"/>
      <c r="AJ68" s="52"/>
      <c r="AK68" s="52"/>
      <c r="AL68" s="52"/>
      <c r="AM68" s="52"/>
      <c r="AN68" s="52"/>
      <c r="AO68" s="52"/>
      <c r="AP68" s="52"/>
    </row>
    <row r="69" spans="27:42" x14ac:dyDescent="0.2">
      <c r="AA69" s="52"/>
      <c r="AB69" s="52"/>
      <c r="AC69" s="52"/>
      <c r="AD69" s="52"/>
      <c r="AE69" s="52"/>
      <c r="AF69" s="52"/>
      <c r="AG69" s="52"/>
      <c r="AH69" s="52"/>
      <c r="AI69" s="52"/>
      <c r="AJ69" s="52"/>
      <c r="AK69" s="52"/>
      <c r="AL69" s="52"/>
      <c r="AM69" s="52"/>
      <c r="AN69" s="52"/>
      <c r="AO69" s="52"/>
      <c r="AP69" s="52"/>
    </row>
    <row r="70" spans="27:42" x14ac:dyDescent="0.2">
      <c r="AA70" s="52"/>
      <c r="AB70" s="52"/>
      <c r="AC70" s="52"/>
      <c r="AD70" s="52"/>
      <c r="AE70" s="52"/>
      <c r="AF70" s="52"/>
      <c r="AG70" s="52"/>
      <c r="AH70" s="52"/>
      <c r="AI70" s="52"/>
      <c r="AJ70" s="52"/>
      <c r="AK70" s="52"/>
      <c r="AL70" s="52"/>
      <c r="AM70" s="52"/>
      <c r="AN70" s="52"/>
      <c r="AO70" s="52"/>
      <c r="AP70" s="52"/>
    </row>
    <row r="71" spans="27:42" x14ac:dyDescent="0.2">
      <c r="AA71" s="52"/>
      <c r="AB71" s="52"/>
      <c r="AC71" s="52"/>
      <c r="AD71" s="52"/>
      <c r="AE71" s="52"/>
      <c r="AF71" s="52"/>
      <c r="AG71" s="52"/>
      <c r="AH71" s="52"/>
      <c r="AI71" s="52"/>
      <c r="AJ71" s="52"/>
      <c r="AK71" s="52"/>
      <c r="AL71" s="52"/>
      <c r="AM71" s="52"/>
      <c r="AN71" s="52"/>
      <c r="AO71" s="52"/>
      <c r="AP71" s="52"/>
    </row>
    <row r="72" spans="27:42" x14ac:dyDescent="0.2">
      <c r="AA72" s="52"/>
      <c r="AB72" s="52"/>
      <c r="AC72" s="52"/>
      <c r="AD72" s="52"/>
      <c r="AE72" s="52"/>
      <c r="AF72" s="52"/>
      <c r="AG72" s="52"/>
      <c r="AH72" s="52"/>
      <c r="AI72" s="52"/>
      <c r="AJ72" s="52"/>
      <c r="AK72" s="52"/>
      <c r="AL72" s="52"/>
      <c r="AM72" s="52"/>
      <c r="AN72" s="52"/>
      <c r="AO72" s="52"/>
      <c r="AP72" s="52"/>
    </row>
    <row r="73" spans="27:42" x14ac:dyDescent="0.2">
      <c r="AA73" s="52"/>
      <c r="AB73" s="52"/>
      <c r="AC73" s="52"/>
      <c r="AD73" s="52"/>
      <c r="AE73" s="52"/>
      <c r="AF73" s="52"/>
      <c r="AG73" s="52"/>
      <c r="AH73" s="52"/>
      <c r="AI73" s="52"/>
      <c r="AJ73" s="52"/>
      <c r="AK73" s="52"/>
      <c r="AL73" s="52"/>
      <c r="AM73" s="52"/>
      <c r="AN73" s="52"/>
      <c r="AO73" s="52"/>
      <c r="AP73" s="52"/>
    </row>
  </sheetData>
  <mergeCells count="12">
    <mergeCell ref="AA5:AC5"/>
    <mergeCell ref="Q5:S5"/>
    <mergeCell ref="T5:V5"/>
    <mergeCell ref="W5:Y5"/>
    <mergeCell ref="A1:Y1"/>
    <mergeCell ref="A2:Y2"/>
    <mergeCell ref="A3:Y3"/>
    <mergeCell ref="B5:D5"/>
    <mergeCell ref="E5:G5"/>
    <mergeCell ref="H5:J5"/>
    <mergeCell ref="K5:M5"/>
    <mergeCell ref="N5:P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61C8-304D-4C1E-BF2C-08874BC6DECB}">
  <sheetPr>
    <tabColor rgb="FF0070C0"/>
  </sheetPr>
  <dimension ref="A1:H56"/>
  <sheetViews>
    <sheetView workbookViewId="0">
      <selection activeCell="G25" sqref="G25"/>
    </sheetView>
  </sheetViews>
  <sheetFormatPr baseColWidth="10" defaultColWidth="8.83203125" defaultRowHeight="15" outlineLevelRow="1" x14ac:dyDescent="0.2"/>
  <cols>
    <col min="1" max="1" width="45.5" customWidth="1"/>
    <col min="2" max="4" width="11.1640625" customWidth="1"/>
  </cols>
  <sheetData>
    <row r="1" spans="1:8" ht="18" x14ac:dyDescent="0.2">
      <c r="A1" s="29" t="s">
        <v>42</v>
      </c>
      <c r="C1" s="29"/>
    </row>
    <row r="2" spans="1:8" ht="18" x14ac:dyDescent="0.2">
      <c r="A2" s="18" t="s">
        <v>110</v>
      </c>
    </row>
    <row r="3" spans="1:8" x14ac:dyDescent="0.2">
      <c r="A3" s="19" t="s">
        <v>109</v>
      </c>
      <c r="H3" t="s">
        <v>111</v>
      </c>
    </row>
    <row r="4" spans="1:8" x14ac:dyDescent="0.2">
      <c r="H4" t="s">
        <v>112</v>
      </c>
    </row>
    <row r="5" spans="1:8" ht="37.5" customHeight="1" x14ac:dyDescent="0.2">
      <c r="A5" s="1"/>
      <c r="B5" s="14" t="s">
        <v>108</v>
      </c>
      <c r="C5" s="14" t="s">
        <v>107</v>
      </c>
      <c r="D5" s="14" t="s">
        <v>55</v>
      </c>
      <c r="H5" t="s">
        <v>113</v>
      </c>
    </row>
    <row r="6" spans="1:8" outlineLevel="1" x14ac:dyDescent="0.2">
      <c r="A6" s="9" t="s">
        <v>106</v>
      </c>
      <c r="B6" s="15"/>
      <c r="C6" s="15"/>
      <c r="D6" s="15"/>
    </row>
    <row r="7" spans="1:8" outlineLevel="1" x14ac:dyDescent="0.2">
      <c r="A7" s="9" t="s">
        <v>105</v>
      </c>
      <c r="B7" s="15"/>
      <c r="C7" s="15"/>
      <c r="D7" s="15"/>
    </row>
    <row r="8" spans="1:8" outlineLevel="1" x14ac:dyDescent="0.2">
      <c r="A8" s="9" t="s">
        <v>104</v>
      </c>
      <c r="B8" s="16">
        <v>30000</v>
      </c>
      <c r="C8" s="16">
        <v>30000</v>
      </c>
      <c r="D8" s="16">
        <v>30000</v>
      </c>
    </row>
    <row r="9" spans="1:8" outlineLevel="1" x14ac:dyDescent="0.2">
      <c r="A9" s="9" t="s">
        <v>103</v>
      </c>
      <c r="B9" s="16">
        <v>196.95</v>
      </c>
      <c r="C9" s="16">
        <v>196.95</v>
      </c>
      <c r="D9" s="16">
        <v>196.95</v>
      </c>
    </row>
    <row r="10" spans="1:8" x14ac:dyDescent="0.2">
      <c r="A10" s="9" t="s">
        <v>102</v>
      </c>
      <c r="B10" s="17">
        <f>SUM(B8:B9)</f>
        <v>30196.95</v>
      </c>
      <c r="C10" s="17">
        <f t="shared" ref="C10:D10" si="0">SUM(C8:C9)</f>
        <v>30196.95</v>
      </c>
      <c r="D10" s="17">
        <f t="shared" si="0"/>
        <v>30196.95</v>
      </c>
      <c r="H10" t="s">
        <v>114</v>
      </c>
    </row>
    <row r="11" spans="1:8" x14ac:dyDescent="0.2">
      <c r="A11" s="9" t="s">
        <v>101</v>
      </c>
      <c r="B11" s="17">
        <f>+B10</f>
        <v>30196.95</v>
      </c>
      <c r="C11" s="17">
        <f t="shared" ref="C11:D11" si="1">+C10</f>
        <v>30196.95</v>
      </c>
      <c r="D11" s="17">
        <f t="shared" si="1"/>
        <v>30196.95</v>
      </c>
    </row>
    <row r="12" spans="1:8" outlineLevel="1" x14ac:dyDescent="0.2">
      <c r="A12" s="9" t="s">
        <v>100</v>
      </c>
      <c r="B12" s="15"/>
      <c r="C12" s="15"/>
      <c r="D12" s="15"/>
    </row>
    <row r="13" spans="1:8" outlineLevel="1" x14ac:dyDescent="0.2">
      <c r="A13" s="9" t="s">
        <v>99</v>
      </c>
      <c r="B13" s="16">
        <v>5195.38</v>
      </c>
      <c r="C13" s="16">
        <v>4452.51</v>
      </c>
      <c r="D13" s="16">
        <v>7970</v>
      </c>
    </row>
    <row r="14" spans="1:8" outlineLevel="1" x14ac:dyDescent="0.2">
      <c r="A14" s="9" t="s">
        <v>98</v>
      </c>
      <c r="B14" s="16">
        <v>-235.29</v>
      </c>
      <c r="C14" s="16">
        <v>-235.29</v>
      </c>
      <c r="D14" s="16">
        <v>-235.29</v>
      </c>
    </row>
    <row r="15" spans="1:8" outlineLevel="1" x14ac:dyDescent="0.2">
      <c r="A15" s="9" t="s">
        <v>97</v>
      </c>
      <c r="B15" s="17">
        <f>SUM(B13:B14)</f>
        <v>4960.09</v>
      </c>
      <c r="C15" s="17">
        <f t="shared" ref="C15:D15" si="2">SUM(C13:C14)</f>
        <v>4217.22</v>
      </c>
      <c r="D15" s="17">
        <f t="shared" si="2"/>
        <v>7734.71</v>
      </c>
    </row>
    <row r="16" spans="1:8" outlineLevel="1" x14ac:dyDescent="0.2">
      <c r="A16" s="9" t="s">
        <v>96</v>
      </c>
      <c r="B16" s="16">
        <v>2968.4</v>
      </c>
      <c r="C16" s="16">
        <v>3135.32</v>
      </c>
      <c r="D16" s="16">
        <v>3121.52</v>
      </c>
    </row>
    <row r="17" spans="1:4" x14ac:dyDescent="0.2">
      <c r="A17" s="9" t="s">
        <v>95</v>
      </c>
      <c r="B17" s="17">
        <f>+B16+B15</f>
        <v>7928.49</v>
      </c>
      <c r="C17" s="17">
        <f>+C16+C15</f>
        <v>7352.5400000000009</v>
      </c>
      <c r="D17" s="17">
        <f>+D16+D15</f>
        <v>10856.23</v>
      </c>
    </row>
    <row r="18" spans="1:4" outlineLevel="1" x14ac:dyDescent="0.2">
      <c r="A18" s="9" t="s">
        <v>94</v>
      </c>
      <c r="B18" s="15"/>
      <c r="C18" s="15"/>
      <c r="D18" s="15"/>
    </row>
    <row r="19" spans="1:4" outlineLevel="1" x14ac:dyDescent="0.2">
      <c r="A19" s="9" t="s">
        <v>93</v>
      </c>
      <c r="B19" s="16">
        <v>15321.74</v>
      </c>
      <c r="C19" s="16">
        <v>10038.25</v>
      </c>
      <c r="D19" s="16">
        <v>8162.75</v>
      </c>
    </row>
    <row r="20" spans="1:4" x14ac:dyDescent="0.2">
      <c r="A20" s="9" t="s">
        <v>92</v>
      </c>
      <c r="B20" s="17">
        <f>+B19</f>
        <v>15321.74</v>
      </c>
      <c r="C20" s="17">
        <f t="shared" ref="C20:D20" si="3">+C19</f>
        <v>10038.25</v>
      </c>
      <c r="D20" s="17">
        <f t="shared" si="3"/>
        <v>8162.75</v>
      </c>
    </row>
    <row r="21" spans="1:4" x14ac:dyDescent="0.2">
      <c r="A21" s="9" t="s">
        <v>91</v>
      </c>
      <c r="B21" s="15"/>
      <c r="C21" s="15"/>
      <c r="D21" s="15"/>
    </row>
    <row r="22" spans="1:4" outlineLevel="1" x14ac:dyDescent="0.2">
      <c r="A22" s="9" t="s">
        <v>90</v>
      </c>
      <c r="B22" s="16">
        <v>310.64999999999998</v>
      </c>
      <c r="C22" s="16">
        <v>310.64999999999998</v>
      </c>
      <c r="D22" s="16">
        <v>310.64999999999998</v>
      </c>
    </row>
    <row r="23" spans="1:4" outlineLevel="1" x14ac:dyDescent="0.2">
      <c r="A23" s="9" t="s">
        <v>89</v>
      </c>
      <c r="B23" s="16">
        <v>-132.5</v>
      </c>
      <c r="C23" s="16">
        <v>-132.5</v>
      </c>
      <c r="D23" s="16">
        <v>-132.5</v>
      </c>
    </row>
    <row r="24" spans="1:4" outlineLevel="1" x14ac:dyDescent="0.2">
      <c r="A24" s="9" t="s">
        <v>88</v>
      </c>
      <c r="B24" s="16">
        <v>1130.54</v>
      </c>
      <c r="C24" s="16">
        <v>1130.54</v>
      </c>
      <c r="D24" s="16">
        <v>1130.54</v>
      </c>
    </row>
    <row r="25" spans="1:4" x14ac:dyDescent="0.2">
      <c r="A25" s="9" t="s">
        <v>87</v>
      </c>
      <c r="B25" s="17">
        <f>SUM(B22:B24)</f>
        <v>1308.69</v>
      </c>
      <c r="C25" s="17">
        <v>1308.69</v>
      </c>
      <c r="D25" s="17">
        <v>1308.69</v>
      </c>
    </row>
    <row r="26" spans="1:4" x14ac:dyDescent="0.2">
      <c r="A26" s="9" t="s">
        <v>86</v>
      </c>
      <c r="B26" s="17">
        <f>+B20+B25+B17</f>
        <v>24558.92</v>
      </c>
      <c r="C26" s="17">
        <f>+C20+C25+C17</f>
        <v>18699.480000000003</v>
      </c>
      <c r="D26" s="17">
        <f>+D20+D25+D17</f>
        <v>20327.669999999998</v>
      </c>
    </row>
    <row r="27" spans="1:4" outlineLevel="1" x14ac:dyDescent="0.2">
      <c r="A27" s="9" t="s">
        <v>85</v>
      </c>
      <c r="B27" s="15"/>
      <c r="C27" s="15"/>
      <c r="D27" s="15"/>
    </row>
    <row r="28" spans="1:4" outlineLevel="1" x14ac:dyDescent="0.2">
      <c r="A28" s="9" t="s">
        <v>84</v>
      </c>
      <c r="B28" s="15"/>
      <c r="C28" s="15"/>
      <c r="D28" s="15"/>
    </row>
    <row r="29" spans="1:4" outlineLevel="1" x14ac:dyDescent="0.2">
      <c r="A29" s="9" t="s">
        <v>83</v>
      </c>
      <c r="B29" s="16">
        <v>-316.11</v>
      </c>
      <c r="C29" s="16">
        <v>231.24</v>
      </c>
      <c r="D29" s="16">
        <v>231.24</v>
      </c>
    </row>
    <row r="30" spans="1:4" x14ac:dyDescent="0.2">
      <c r="A30" s="9" t="s">
        <v>82</v>
      </c>
      <c r="B30" s="17">
        <f>+B29</f>
        <v>-316.11</v>
      </c>
      <c r="C30" s="17">
        <f t="shared" ref="C30:D30" si="4">+C29</f>
        <v>231.24</v>
      </c>
      <c r="D30" s="17">
        <f t="shared" si="4"/>
        <v>231.24</v>
      </c>
    </row>
    <row r="31" spans="1:4" outlineLevel="1" x14ac:dyDescent="0.2">
      <c r="A31" s="9" t="s">
        <v>81</v>
      </c>
      <c r="B31" s="15"/>
      <c r="C31" s="15"/>
      <c r="D31" s="15"/>
    </row>
    <row r="32" spans="1:4" outlineLevel="1" x14ac:dyDescent="0.2">
      <c r="A32" s="9" t="s">
        <v>80</v>
      </c>
      <c r="B32" s="16">
        <v>125.1</v>
      </c>
      <c r="C32" s="16">
        <v>-253.19</v>
      </c>
      <c r="D32" s="16">
        <v>-253.19</v>
      </c>
    </row>
    <row r="33" spans="1:4" outlineLevel="1" x14ac:dyDescent="0.2">
      <c r="A33" s="9" t="s">
        <v>79</v>
      </c>
      <c r="B33" s="16">
        <v>0</v>
      </c>
      <c r="C33" s="16">
        <v>4581.2</v>
      </c>
      <c r="D33" s="16">
        <v>5059.6899999999996</v>
      </c>
    </row>
    <row r="34" spans="1:4" outlineLevel="1" x14ac:dyDescent="0.2">
      <c r="A34" s="9" t="s">
        <v>78</v>
      </c>
      <c r="B34" s="16">
        <v>5117.9399999999996</v>
      </c>
      <c r="C34" s="16">
        <v>0</v>
      </c>
      <c r="D34" s="16">
        <v>0</v>
      </c>
    </row>
    <row r="35" spans="1:4" outlineLevel="1" x14ac:dyDescent="0.2">
      <c r="A35" s="9" t="s">
        <v>77</v>
      </c>
      <c r="B35" s="16">
        <v>0</v>
      </c>
      <c r="C35" s="16">
        <v>0</v>
      </c>
      <c r="D35" s="16">
        <v>0</v>
      </c>
    </row>
    <row r="36" spans="1:4" outlineLevel="1" x14ac:dyDescent="0.2">
      <c r="A36" s="9" t="s">
        <v>76</v>
      </c>
      <c r="B36" s="15"/>
      <c r="C36" s="16">
        <v>0</v>
      </c>
      <c r="D36" s="16">
        <v>0</v>
      </c>
    </row>
    <row r="37" spans="1:4" outlineLevel="1" x14ac:dyDescent="0.2">
      <c r="A37" s="9" t="s">
        <v>75</v>
      </c>
      <c r="B37" s="16">
        <v>727.1</v>
      </c>
      <c r="C37" s="16">
        <v>1577.53</v>
      </c>
      <c r="D37" s="16">
        <v>1251.7</v>
      </c>
    </row>
    <row r="38" spans="1:4" outlineLevel="1" x14ac:dyDescent="0.2">
      <c r="A38" s="9" t="s">
        <v>74</v>
      </c>
      <c r="B38" s="16">
        <v>65</v>
      </c>
      <c r="C38" s="16">
        <v>-181.65</v>
      </c>
      <c r="D38" s="16">
        <v>-181.65</v>
      </c>
    </row>
    <row r="39" spans="1:4" outlineLevel="1" x14ac:dyDescent="0.2">
      <c r="A39" s="9" t="s">
        <v>73</v>
      </c>
      <c r="B39" s="15"/>
      <c r="C39" s="16">
        <v>0</v>
      </c>
      <c r="D39" s="16">
        <v>0</v>
      </c>
    </row>
    <row r="40" spans="1:4" outlineLevel="1" x14ac:dyDescent="0.2">
      <c r="A40" s="9" t="s">
        <v>72</v>
      </c>
      <c r="B40" s="17">
        <f>SUM(B32:B39)</f>
        <v>6035.14</v>
      </c>
      <c r="C40" s="17">
        <f t="shared" ref="C40:D40" si="5">SUM(C32:C39)</f>
        <v>5723.89</v>
      </c>
      <c r="D40" s="17">
        <f t="shared" si="5"/>
        <v>5876.55</v>
      </c>
    </row>
    <row r="41" spans="1:4" outlineLevel="1" x14ac:dyDescent="0.2">
      <c r="A41" s="9" t="s">
        <v>71</v>
      </c>
      <c r="B41" s="16">
        <v>199.16</v>
      </c>
      <c r="C41" s="16">
        <v>342.89</v>
      </c>
      <c r="D41" s="16">
        <v>342.89</v>
      </c>
    </row>
    <row r="42" spans="1:4" outlineLevel="1" x14ac:dyDescent="0.2">
      <c r="A42" s="9" t="s">
        <v>70</v>
      </c>
      <c r="B42" s="16">
        <v>31639.51</v>
      </c>
      <c r="C42" s="16">
        <v>31837.93</v>
      </c>
      <c r="D42" s="16">
        <v>31831.93</v>
      </c>
    </row>
    <row r="43" spans="1:4" outlineLevel="1" x14ac:dyDescent="0.2">
      <c r="A43" s="9" t="s">
        <v>69</v>
      </c>
      <c r="B43" s="16">
        <v>0</v>
      </c>
      <c r="C43" s="16">
        <v>0</v>
      </c>
      <c r="D43" s="16">
        <v>0</v>
      </c>
    </row>
    <row r="44" spans="1:4" x14ac:dyDescent="0.2">
      <c r="A44" s="9" t="s">
        <v>68</v>
      </c>
      <c r="B44" s="17">
        <f>SUM(B41:B43)+B40</f>
        <v>37873.81</v>
      </c>
      <c r="C44" s="17">
        <f>SUM(C41:C43)+C40</f>
        <v>37904.71</v>
      </c>
      <c r="D44" s="17">
        <f>SUM(D41:D43)+D40</f>
        <v>38051.370000000003</v>
      </c>
    </row>
    <row r="45" spans="1:4" x14ac:dyDescent="0.2">
      <c r="A45" s="9" t="s">
        <v>67</v>
      </c>
      <c r="B45" s="17">
        <f>+B44</f>
        <v>37873.81</v>
      </c>
      <c r="C45" s="17">
        <f t="shared" ref="C45:D45" si="6">+C44</f>
        <v>37904.71</v>
      </c>
      <c r="D45" s="17">
        <f t="shared" si="6"/>
        <v>38051.370000000003</v>
      </c>
    </row>
    <row r="46" spans="1:4" x14ac:dyDescent="0.2">
      <c r="A46" s="9" t="s">
        <v>66</v>
      </c>
      <c r="B46" s="17">
        <f>+B26-B45</f>
        <v>-13314.89</v>
      </c>
      <c r="C46" s="17">
        <f t="shared" ref="C46:D46" si="7">+C26-C45</f>
        <v>-19205.229999999996</v>
      </c>
      <c r="D46" s="17">
        <f t="shared" si="7"/>
        <v>-17723.700000000004</v>
      </c>
    </row>
    <row r="47" spans="1:4" x14ac:dyDescent="0.2">
      <c r="A47" s="9" t="s">
        <v>65</v>
      </c>
      <c r="B47" s="17">
        <v>17198.170000000002</v>
      </c>
      <c r="C47" s="17">
        <v>10760.480000000003</v>
      </c>
      <c r="D47" s="17">
        <v>12242.009999999998</v>
      </c>
    </row>
    <row r="48" spans="1:4" x14ac:dyDescent="0.2">
      <c r="A48" s="9" t="s">
        <v>64</v>
      </c>
      <c r="B48" s="17">
        <v>17198.170000000002</v>
      </c>
      <c r="C48" s="17">
        <v>10760.480000000003</v>
      </c>
      <c r="D48" s="17">
        <v>12242.009999999998</v>
      </c>
    </row>
    <row r="49" spans="1:4" outlineLevel="1" x14ac:dyDescent="0.2">
      <c r="A49" s="9" t="s">
        <v>63</v>
      </c>
      <c r="B49" s="15"/>
      <c r="C49" s="15"/>
      <c r="D49" s="15"/>
    </row>
    <row r="50" spans="1:4" outlineLevel="1" x14ac:dyDescent="0.2">
      <c r="A50" s="9" t="s">
        <v>62</v>
      </c>
      <c r="B50" s="16">
        <v>17645.38</v>
      </c>
      <c r="C50" s="16">
        <v>17645.38</v>
      </c>
      <c r="D50" s="16">
        <v>17645.38</v>
      </c>
    </row>
    <row r="51" spans="1:4" outlineLevel="1" x14ac:dyDescent="0.2">
      <c r="A51" s="9" t="s">
        <v>61</v>
      </c>
      <c r="B51" s="16">
        <v>-447.21</v>
      </c>
      <c r="C51" s="16">
        <v>-6884.9</v>
      </c>
      <c r="D51" s="16">
        <v>-5403.37</v>
      </c>
    </row>
    <row r="52" spans="1:4" x14ac:dyDescent="0.2">
      <c r="A52" s="9" t="s">
        <v>60</v>
      </c>
      <c r="B52" s="17">
        <f>SUM(B50:B51)</f>
        <v>17198.170000000002</v>
      </c>
      <c r="C52" s="17">
        <f t="shared" ref="C52:D52" si="8">SUM(C50:C51)</f>
        <v>10760.480000000001</v>
      </c>
      <c r="D52" s="17">
        <f t="shared" si="8"/>
        <v>12242.010000000002</v>
      </c>
    </row>
    <row r="53" spans="1:4" x14ac:dyDescent="0.2">
      <c r="A53" s="9"/>
      <c r="B53" s="15"/>
      <c r="C53" s="15"/>
      <c r="D53" s="15"/>
    </row>
    <row r="56" spans="1:4" x14ac:dyDescent="0.2">
      <c r="A56" s="2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6382-B8DE-4306-A674-7AED1F3954C3}">
  <sheetPr>
    <tabColor rgb="FFFF0000"/>
    <pageSetUpPr fitToPage="1"/>
  </sheetPr>
  <dimension ref="B2:Z31"/>
  <sheetViews>
    <sheetView tabSelected="1" zoomScale="85" zoomScaleNormal="85" workbookViewId="0">
      <selection activeCell="AC14" sqref="AC14"/>
    </sheetView>
  </sheetViews>
  <sheetFormatPr baseColWidth="10" defaultColWidth="9.1640625" defaultRowHeight="15" x14ac:dyDescent="0.2"/>
  <cols>
    <col min="1" max="11" width="9.1640625" style="52"/>
    <col min="12" max="14" width="7.6640625" style="52" customWidth="1"/>
    <col min="15" max="15" width="2.83203125" style="52" customWidth="1"/>
    <col min="16" max="18" width="7.6640625" style="52" customWidth="1"/>
    <col min="19" max="21" width="9.1640625" style="52"/>
    <col min="22" max="22" width="10" style="52" bestFit="1" customWidth="1"/>
    <col min="23" max="23" width="9.1640625" style="52"/>
    <col min="24" max="24" width="13.5" style="52" customWidth="1"/>
    <col min="25" max="25" width="2" style="52" customWidth="1"/>
    <col min="26" max="16384" width="9.1640625" style="52"/>
  </cols>
  <sheetData>
    <row r="2" spans="2:26" ht="18" x14ac:dyDescent="0.2">
      <c r="B2" s="29"/>
      <c r="C2" s="69" t="s">
        <v>42</v>
      </c>
      <c r="D2" s="69"/>
      <c r="E2" s="69"/>
      <c r="F2" s="69"/>
      <c r="G2" s="69"/>
      <c r="H2" s="69"/>
      <c r="I2" s="69"/>
      <c r="J2" s="69"/>
      <c r="K2" s="69"/>
      <c r="L2" s="69"/>
      <c r="M2" s="69"/>
      <c r="N2" s="69"/>
      <c r="O2" s="69"/>
      <c r="P2" s="69"/>
      <c r="Q2" s="69"/>
      <c r="R2" s="69"/>
      <c r="S2" s="69"/>
      <c r="T2" s="69"/>
      <c r="U2" s="69"/>
      <c r="V2" s="69"/>
      <c r="W2" s="69"/>
      <c r="X2" s="69"/>
      <c r="Y2" s="69"/>
      <c r="Z2" s="29"/>
    </row>
    <row r="3" spans="2:26" ht="21" x14ac:dyDescent="0.25">
      <c r="N3" s="55" t="s">
        <v>145</v>
      </c>
    </row>
    <row r="6" spans="2:26" ht="24" x14ac:dyDescent="0.3">
      <c r="T6" s="64" t="s">
        <v>123</v>
      </c>
    </row>
    <row r="8" spans="2:26" ht="23.25" customHeight="1" x14ac:dyDescent="0.3">
      <c r="J8" s="76" t="s">
        <v>154</v>
      </c>
      <c r="K8" s="76"/>
      <c r="L8" s="76"/>
      <c r="M8" s="76"/>
      <c r="N8" s="76"/>
      <c r="O8" s="76"/>
      <c r="P8" s="76"/>
      <c r="Q8" s="76"/>
      <c r="R8" s="76"/>
      <c r="T8" s="77" t="s">
        <v>166</v>
      </c>
      <c r="U8" s="77"/>
      <c r="V8" s="77"/>
      <c r="W8" s="77"/>
      <c r="X8" s="77"/>
    </row>
    <row r="9" spans="2:26" x14ac:dyDescent="0.2">
      <c r="T9" s="77"/>
      <c r="U9" s="77"/>
      <c r="V9" s="77"/>
      <c r="W9" s="77"/>
      <c r="X9" s="77"/>
    </row>
    <row r="10" spans="2:26" ht="19" x14ac:dyDescent="0.25">
      <c r="K10" s="54"/>
      <c r="L10" s="78">
        <v>45689</v>
      </c>
      <c r="M10" s="78"/>
      <c r="N10" s="78"/>
      <c r="O10" s="54"/>
      <c r="P10" s="79" t="s">
        <v>119</v>
      </c>
      <c r="Q10" s="79"/>
      <c r="R10" s="79"/>
      <c r="T10" s="77"/>
      <c r="U10" s="77"/>
      <c r="V10" s="77"/>
      <c r="W10" s="77"/>
      <c r="X10" s="77"/>
    </row>
    <row r="11" spans="2:26" x14ac:dyDescent="0.2">
      <c r="K11" s="58"/>
      <c r="L11" s="59" t="s">
        <v>116</v>
      </c>
      <c r="M11" s="59" t="s">
        <v>117</v>
      </c>
      <c r="N11" s="59" t="s">
        <v>158</v>
      </c>
      <c r="O11" s="60"/>
      <c r="P11" s="59" t="s">
        <v>116</v>
      </c>
      <c r="Q11" s="59" t="s">
        <v>117</v>
      </c>
      <c r="R11" s="59" t="s">
        <v>158</v>
      </c>
      <c r="T11" s="77"/>
      <c r="U11" s="77"/>
      <c r="V11" s="77"/>
      <c r="W11" s="77"/>
      <c r="X11" s="77"/>
    </row>
    <row r="12" spans="2:26" x14ac:dyDescent="0.2">
      <c r="J12" s="52" t="s">
        <v>1</v>
      </c>
      <c r="K12" s="58"/>
      <c r="L12" s="57">
        <f>+'Budget Vs Actuals'!T12</f>
        <v>15224</v>
      </c>
      <c r="M12" s="57">
        <f>+'Budget Vs Actuals'!U12</f>
        <v>10200</v>
      </c>
      <c r="N12" s="57">
        <f>+'Budget Vs Actuals'!V12</f>
        <v>5024</v>
      </c>
      <c r="O12" s="58"/>
      <c r="P12" s="57">
        <f>+'Budget Vs Actuals'!W12</f>
        <v>98264.84</v>
      </c>
      <c r="Q12" s="57">
        <f>+'Budget Vs Actuals'!X12</f>
        <v>71400</v>
      </c>
      <c r="R12" s="57">
        <f>+'Budget Vs Actuals'!Y12</f>
        <v>26864.839999999997</v>
      </c>
      <c r="T12" s="77"/>
      <c r="U12" s="77"/>
      <c r="V12" s="77"/>
      <c r="W12" s="77"/>
      <c r="X12" s="77"/>
    </row>
    <row r="13" spans="2:26" x14ac:dyDescent="0.2">
      <c r="J13" s="52" t="s">
        <v>155</v>
      </c>
      <c r="K13" s="58"/>
      <c r="L13" s="57">
        <f>+'Budget Vs Actuals'!T18</f>
        <v>2357</v>
      </c>
      <c r="M13" s="57">
        <f>+'Budget Vs Actuals'!U18</f>
        <v>1800</v>
      </c>
      <c r="N13" s="57">
        <f>+'Budget Vs Actuals'!V18</f>
        <v>-557</v>
      </c>
      <c r="O13" s="58"/>
      <c r="P13" s="57">
        <f>+'Budget Vs Actuals'!W18</f>
        <v>14892.45</v>
      </c>
      <c r="Q13" s="57">
        <f>+'Budget Vs Actuals'!X18</f>
        <v>12600</v>
      </c>
      <c r="R13" s="57">
        <f>+'Budget Vs Actuals'!Y18</f>
        <v>-2292.4500000000003</v>
      </c>
      <c r="T13" s="77"/>
      <c r="U13" s="77"/>
      <c r="V13" s="77"/>
      <c r="W13" s="77"/>
      <c r="X13" s="77"/>
    </row>
    <row r="14" spans="2:26" x14ac:dyDescent="0.2">
      <c r="J14" s="52" t="s">
        <v>156</v>
      </c>
      <c r="K14" s="58"/>
      <c r="L14" s="57">
        <f>+'Budget Vs Actuals'!T27</f>
        <v>8874.17</v>
      </c>
      <c r="M14" s="57">
        <f>+'Budget Vs Actuals'!U27</f>
        <v>5780</v>
      </c>
      <c r="N14" s="57">
        <f>+'Budget Vs Actuals'!V27</f>
        <v>-3094.17</v>
      </c>
      <c r="O14" s="58"/>
      <c r="P14" s="57">
        <f>+'Budget Vs Actuals'!W27</f>
        <v>49046.82</v>
      </c>
      <c r="Q14" s="57">
        <f>+'Budget Vs Actuals'!X27</f>
        <v>40460</v>
      </c>
      <c r="R14" s="57">
        <f>+'Budget Vs Actuals'!Y27</f>
        <v>-8586.8199999999961</v>
      </c>
      <c r="T14" s="77"/>
      <c r="U14" s="77"/>
      <c r="V14" s="77"/>
      <c r="W14" s="77"/>
      <c r="X14" s="77"/>
    </row>
    <row r="15" spans="2:26" x14ac:dyDescent="0.2">
      <c r="J15" s="52" t="s">
        <v>11</v>
      </c>
      <c r="K15" s="58"/>
      <c r="L15" s="57">
        <f>+'Budget Vs Actuals'!T51</f>
        <v>1463.6299999999999</v>
      </c>
      <c r="M15" s="57">
        <f>+'Budget Vs Actuals'!U51</f>
        <v>1135</v>
      </c>
      <c r="N15" s="57">
        <f>+'Budget Vs Actuals'!V51</f>
        <v>-328.63000000000005</v>
      </c>
      <c r="O15" s="58"/>
      <c r="P15" s="57">
        <f>+'Budget Vs Actuals'!W51</f>
        <v>13076.67</v>
      </c>
      <c r="Q15" s="57">
        <f>+'Budget Vs Actuals'!X51</f>
        <v>7945</v>
      </c>
      <c r="R15" s="57">
        <f>+'Budget Vs Actuals'!Y51</f>
        <v>-5131.67</v>
      </c>
      <c r="T15" s="77"/>
      <c r="U15" s="77"/>
      <c r="V15" s="77"/>
      <c r="W15" s="77"/>
      <c r="X15" s="77"/>
    </row>
    <row r="16" spans="2:26" x14ac:dyDescent="0.2">
      <c r="J16" s="52" t="s">
        <v>157</v>
      </c>
      <c r="K16" s="58"/>
      <c r="L16" s="57">
        <f>+'Budget Vs Actuals'!T53</f>
        <v>2529.1999999999998</v>
      </c>
      <c r="M16" s="57">
        <f>+'Budget Vs Actuals'!U53</f>
        <v>1485</v>
      </c>
      <c r="N16" s="57">
        <f>+'Budget Vs Actuals'!V53</f>
        <v>7889.8</v>
      </c>
      <c r="O16" s="58"/>
      <c r="P16" s="57">
        <f>+'Budget Vs Actuals'!W53</f>
        <v>21248.9</v>
      </c>
      <c r="Q16" s="57">
        <f>+'Budget Vs Actuals'!X53</f>
        <v>10395</v>
      </c>
      <c r="R16" s="57">
        <f>+'Budget Vs Actuals'!Y53</f>
        <v>38290.87999999999</v>
      </c>
      <c r="T16" s="77"/>
      <c r="U16" s="77"/>
      <c r="V16" s="77"/>
      <c r="W16" s="77"/>
      <c r="X16" s="77"/>
    </row>
    <row r="17" spans="20:24" x14ac:dyDescent="0.2">
      <c r="T17" s="77"/>
      <c r="U17" s="77"/>
      <c r="V17" s="77"/>
      <c r="W17" s="77"/>
      <c r="X17" s="77"/>
    </row>
    <row r="18" spans="20:24" x14ac:dyDescent="0.2">
      <c r="T18" s="77"/>
      <c r="U18" s="77"/>
      <c r="V18" s="77"/>
      <c r="W18" s="77"/>
      <c r="X18" s="77"/>
    </row>
    <row r="19" spans="20:24" x14ac:dyDescent="0.2">
      <c r="T19" s="77"/>
      <c r="U19" s="77"/>
      <c r="V19" s="77"/>
      <c r="W19" s="77"/>
      <c r="X19" s="77"/>
    </row>
    <row r="20" spans="20:24" x14ac:dyDescent="0.2">
      <c r="T20" s="63"/>
      <c r="U20" s="63"/>
      <c r="V20" s="63"/>
      <c r="W20" s="63"/>
      <c r="X20" s="63"/>
    </row>
    <row r="24" spans="20:24" ht="24" x14ac:dyDescent="0.3">
      <c r="T24" s="65" t="s">
        <v>173</v>
      </c>
    </row>
    <row r="25" spans="20:24" x14ac:dyDescent="0.2">
      <c r="V25" s="53" t="s">
        <v>178</v>
      </c>
      <c r="W25" s="53"/>
      <c r="X25" s="53" t="s">
        <v>179</v>
      </c>
    </row>
    <row r="26" spans="20:24" x14ac:dyDescent="0.2">
      <c r="T26" s="52" t="s">
        <v>174</v>
      </c>
      <c r="V26" s="66">
        <v>8556</v>
      </c>
      <c r="W26" s="66"/>
      <c r="X26" s="66">
        <v>15887</v>
      </c>
    </row>
    <row r="27" spans="20:24" x14ac:dyDescent="0.2">
      <c r="T27" s="52" t="s">
        <v>175</v>
      </c>
      <c r="V27" s="66">
        <v>15000</v>
      </c>
      <c r="W27" s="66"/>
      <c r="X27" s="66">
        <v>20000</v>
      </c>
    </row>
    <row r="28" spans="20:24" x14ac:dyDescent="0.2">
      <c r="T28" s="52" t="s">
        <v>176</v>
      </c>
      <c r="V28" s="66">
        <v>256223</v>
      </c>
      <c r="W28" s="66"/>
      <c r="X28" s="66">
        <v>259336</v>
      </c>
    </row>
    <row r="29" spans="20:24" x14ac:dyDescent="0.2">
      <c r="T29" s="52" t="s">
        <v>180</v>
      </c>
      <c r="V29" s="66">
        <v>35000</v>
      </c>
      <c r="W29" s="66"/>
      <c r="X29" s="66">
        <v>32000</v>
      </c>
    </row>
    <row r="30" spans="20:24" x14ac:dyDescent="0.2">
      <c r="V30" s="66"/>
      <c r="W30" s="66"/>
      <c r="X30" s="66"/>
    </row>
    <row r="31" spans="20:24" ht="16" thickBot="1" x14ac:dyDescent="0.25">
      <c r="T31" s="52" t="s">
        <v>177</v>
      </c>
      <c r="V31" s="68">
        <f>SUM(V26:V30)</f>
        <v>314779</v>
      </c>
      <c r="W31" s="67"/>
      <c r="X31" s="68">
        <f>SUM(X26:X30)</f>
        <v>327223</v>
      </c>
    </row>
  </sheetData>
  <mergeCells count="5">
    <mergeCell ref="J8:R8"/>
    <mergeCell ref="T8:X19"/>
    <mergeCell ref="L10:N10"/>
    <mergeCell ref="P10:R10"/>
    <mergeCell ref="C2:Y2"/>
  </mergeCells>
  <pageMargins left="0.7" right="0.7" top="0.75" bottom="0.75" header="0.3" footer="0.3"/>
  <pageSetup paperSize="9" scale="67" fitToHeight="0" orientation="landscape"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90767-DC4C-4901-9E8D-70A9D328DBC1}">
  <dimension ref="C2:M10"/>
  <sheetViews>
    <sheetView topLeftCell="C1" workbookViewId="0">
      <selection activeCell="V20" sqref="V20"/>
    </sheetView>
  </sheetViews>
  <sheetFormatPr baseColWidth="10" defaultColWidth="8.83203125" defaultRowHeight="15" x14ac:dyDescent="0.2"/>
  <cols>
    <col min="3" max="3" width="17" bestFit="1" customWidth="1"/>
    <col min="12" max="12" width="12" customWidth="1"/>
  </cols>
  <sheetData>
    <row r="2" spans="3:13" x14ac:dyDescent="0.2">
      <c r="C2" t="s">
        <v>146</v>
      </c>
    </row>
    <row r="3" spans="3:13" x14ac:dyDescent="0.2">
      <c r="D3" t="s">
        <v>116</v>
      </c>
      <c r="E3" t="s">
        <v>117</v>
      </c>
      <c r="H3" t="s">
        <v>159</v>
      </c>
      <c r="L3" t="s">
        <v>167</v>
      </c>
    </row>
    <row r="4" spans="3:13" x14ac:dyDescent="0.2">
      <c r="C4" t="s">
        <v>147</v>
      </c>
      <c r="D4" s="56">
        <v>11511.7</v>
      </c>
      <c r="E4">
        <v>10200</v>
      </c>
      <c r="H4" t="s">
        <v>160</v>
      </c>
      <c r="I4" s="61">
        <v>0.08</v>
      </c>
      <c r="L4" t="s">
        <v>168</v>
      </c>
      <c r="M4" s="61">
        <v>0.18</v>
      </c>
    </row>
    <row r="5" spans="3:13" x14ac:dyDescent="0.2">
      <c r="C5" t="s">
        <v>148</v>
      </c>
      <c r="D5" s="56">
        <v>12401.12</v>
      </c>
      <c r="E5">
        <v>10200</v>
      </c>
      <c r="H5" t="s">
        <v>161</v>
      </c>
      <c r="I5" s="61">
        <v>0.42</v>
      </c>
      <c r="L5" t="s">
        <v>169</v>
      </c>
      <c r="M5" s="61">
        <v>0.54</v>
      </c>
    </row>
    <row r="6" spans="3:13" x14ac:dyDescent="0.2">
      <c r="C6" t="s">
        <v>149</v>
      </c>
      <c r="D6" s="56">
        <v>14653.71</v>
      </c>
      <c r="E6">
        <v>10200</v>
      </c>
      <c r="H6" t="s">
        <v>162</v>
      </c>
      <c r="I6" s="61">
        <v>0.13</v>
      </c>
      <c r="L6" t="s">
        <v>170</v>
      </c>
      <c r="M6" s="61">
        <v>0.22</v>
      </c>
    </row>
    <row r="7" spans="3:13" x14ac:dyDescent="0.2">
      <c r="C7" t="s">
        <v>150</v>
      </c>
      <c r="D7" s="56">
        <v>14019.71</v>
      </c>
      <c r="E7">
        <v>10200</v>
      </c>
      <c r="H7" t="s">
        <v>163</v>
      </c>
      <c r="I7" s="61">
        <v>0.23</v>
      </c>
      <c r="L7" t="s">
        <v>171</v>
      </c>
      <c r="M7" s="61">
        <v>0.05</v>
      </c>
    </row>
    <row r="8" spans="3:13" x14ac:dyDescent="0.2">
      <c r="C8" t="s">
        <v>151</v>
      </c>
      <c r="D8" s="56">
        <v>16400.440000000002</v>
      </c>
      <c r="E8">
        <v>10200</v>
      </c>
      <c r="H8" t="s">
        <v>164</v>
      </c>
      <c r="I8" s="61">
        <v>0.05</v>
      </c>
      <c r="L8" t="s">
        <v>172</v>
      </c>
      <c r="M8" s="61">
        <v>0.01</v>
      </c>
    </row>
    <row r="9" spans="3:13" x14ac:dyDescent="0.2">
      <c r="C9" t="s">
        <v>152</v>
      </c>
      <c r="D9" s="56">
        <v>14054.16</v>
      </c>
      <c r="E9">
        <v>10200</v>
      </c>
      <c r="H9" t="s">
        <v>165</v>
      </c>
      <c r="I9" s="61">
        <v>0.09</v>
      </c>
      <c r="L9" t="s">
        <v>0</v>
      </c>
      <c r="M9" s="62">
        <f>SUM(M4:M8)</f>
        <v>1</v>
      </c>
    </row>
    <row r="10" spans="3:13" x14ac:dyDescent="0.2">
      <c r="C10" t="s">
        <v>153</v>
      </c>
      <c r="D10" s="56">
        <v>15224</v>
      </c>
      <c r="E10">
        <v>10200</v>
      </c>
      <c r="I10" s="62">
        <f>SUM(I4:I9)</f>
        <v>1</v>
      </c>
    </row>
  </sheetData>
  <phoneticPr fontId="2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Profit and Loss</vt:lpstr>
      <vt:lpstr>Profit and Loss (2)</vt:lpstr>
      <vt:lpstr>Profit and loss (3)</vt:lpstr>
      <vt:lpstr>Budget Vs Actuals</vt:lpstr>
      <vt:lpstr>Balance Sheet</vt:lpstr>
      <vt:lpstr>The one pager</vt:lpstr>
      <vt:lpstr>Sheet3</vt:lpstr>
      <vt:lpstr>'The one pager'!Print_Area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Charlotte Woodward</cp:lastModifiedBy>
  <cp:lastPrinted>2025-02-18T13:58:48Z</cp:lastPrinted>
  <dcterms:created xsi:type="dcterms:W3CDTF">2025-02-14T16:46:34Z</dcterms:created>
  <dcterms:modified xsi:type="dcterms:W3CDTF">2025-02-25T13:54:21Z</dcterms:modified>
</cp:coreProperties>
</file>